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plewis\Desktop\"/>
    </mc:Choice>
  </mc:AlternateContent>
  <xr:revisionPtr revIDLastSave="0" documentId="8_{F4FB1978-165F-417D-BC0E-9FD28ECC80C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ance Sheets" sheetId="1" r:id="rId1"/>
    <sheet name="Income State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1" l="1"/>
  <c r="M43" i="1"/>
  <c r="K43" i="1"/>
  <c r="I43" i="1"/>
  <c r="H43" i="1" s="1"/>
  <c r="N32" i="1"/>
  <c r="N38" i="1" s="1"/>
  <c r="N47" i="1" s="1"/>
  <c r="R28" i="1" s="1"/>
  <c r="M32" i="1"/>
  <c r="M38" i="1" s="1"/>
  <c r="M47" i="1" s="1"/>
  <c r="K32" i="1"/>
  <c r="K38" i="1" s="1"/>
  <c r="K47" i="1" s="1"/>
  <c r="P25" i="1" s="1"/>
  <c r="I32" i="1"/>
  <c r="I38" i="1" s="1"/>
  <c r="N12" i="1"/>
  <c r="N19" i="1" s="1"/>
  <c r="M12" i="1"/>
  <c r="M19" i="1" s="1"/>
  <c r="Q8" i="1" s="1"/>
  <c r="K12" i="1"/>
  <c r="K19" i="1" s="1"/>
  <c r="P9" i="1" s="1"/>
  <c r="I12" i="1"/>
  <c r="I19" i="1" s="1"/>
  <c r="O15" i="1" s="1"/>
  <c r="N51" i="2"/>
  <c r="M51" i="2"/>
  <c r="K51" i="2"/>
  <c r="I51" i="2"/>
  <c r="H31" i="2"/>
  <c r="N8" i="2"/>
  <c r="N12" i="2" s="1"/>
  <c r="M8" i="2"/>
  <c r="K8" i="2"/>
  <c r="J8" i="2" s="1"/>
  <c r="I8" i="2"/>
  <c r="I12" i="2" s="1"/>
  <c r="H13" i="2"/>
  <c r="N23" i="2"/>
  <c r="R23" i="2" s="1"/>
  <c r="M23" i="2"/>
  <c r="K23" i="2"/>
  <c r="J23" i="2" s="1"/>
  <c r="I23" i="2"/>
  <c r="H28" i="2"/>
  <c r="J13" i="2"/>
  <c r="L13" i="2"/>
  <c r="H14" i="2"/>
  <c r="J14" i="2"/>
  <c r="L14" i="2"/>
  <c r="H7" i="2"/>
  <c r="H9" i="2"/>
  <c r="H10" i="2"/>
  <c r="H11" i="2"/>
  <c r="H15" i="2"/>
  <c r="H16" i="2"/>
  <c r="H17" i="2"/>
  <c r="H18" i="2"/>
  <c r="H19" i="2"/>
  <c r="H20" i="2"/>
  <c r="H21" i="2"/>
  <c r="H22" i="2"/>
  <c r="H25" i="2"/>
  <c r="H26" i="2"/>
  <c r="H27" i="2"/>
  <c r="H29" i="2"/>
  <c r="H30" i="2"/>
  <c r="H33" i="2"/>
  <c r="H34" i="2"/>
  <c r="H35" i="2"/>
  <c r="H36" i="2"/>
  <c r="H37" i="2"/>
  <c r="H38" i="2"/>
  <c r="H39" i="2"/>
  <c r="H40" i="2"/>
  <c r="H42" i="2"/>
  <c r="H43" i="2"/>
  <c r="H44" i="2"/>
  <c r="H45" i="2"/>
  <c r="H46" i="2"/>
  <c r="H47" i="2"/>
  <c r="H48" i="2"/>
  <c r="H49" i="2"/>
  <c r="H50" i="2"/>
  <c r="H52" i="2"/>
  <c r="H53" i="2"/>
  <c r="H54" i="2"/>
  <c r="H6" i="2"/>
  <c r="L7" i="2"/>
  <c r="L8" i="2"/>
  <c r="L9" i="2"/>
  <c r="L10" i="2"/>
  <c r="L11" i="2"/>
  <c r="L15" i="2"/>
  <c r="L16" i="2"/>
  <c r="L17" i="2"/>
  <c r="L18" i="2"/>
  <c r="L19" i="2"/>
  <c r="L20" i="2"/>
  <c r="L21" i="2"/>
  <c r="L22" i="2"/>
  <c r="L25" i="2"/>
  <c r="L26" i="2"/>
  <c r="L27" i="2"/>
  <c r="L28" i="2"/>
  <c r="L29" i="2"/>
  <c r="L30" i="2"/>
  <c r="L31" i="2"/>
  <c r="L33" i="2"/>
  <c r="L34" i="2"/>
  <c r="L35" i="2"/>
  <c r="L36" i="2"/>
  <c r="L37" i="2"/>
  <c r="L38" i="2"/>
  <c r="L39" i="2"/>
  <c r="L40" i="2"/>
  <c r="L42" i="2"/>
  <c r="L43" i="2"/>
  <c r="L44" i="2"/>
  <c r="L45" i="2"/>
  <c r="L46" i="2"/>
  <c r="L47" i="2"/>
  <c r="L48" i="2"/>
  <c r="L49" i="2"/>
  <c r="L50" i="2"/>
  <c r="L52" i="2"/>
  <c r="L53" i="2"/>
  <c r="L54" i="2"/>
  <c r="J7" i="2"/>
  <c r="J9" i="2"/>
  <c r="J10" i="2"/>
  <c r="J11" i="2"/>
  <c r="J15" i="2"/>
  <c r="J16" i="2"/>
  <c r="J17" i="2"/>
  <c r="J18" i="2"/>
  <c r="J19" i="2"/>
  <c r="J20" i="2"/>
  <c r="J21" i="2"/>
  <c r="J22" i="2"/>
  <c r="J25" i="2"/>
  <c r="J26" i="2"/>
  <c r="J27" i="2"/>
  <c r="J28" i="2"/>
  <c r="J29" i="2"/>
  <c r="J30" i="2"/>
  <c r="J31" i="2"/>
  <c r="J33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6" i="2"/>
  <c r="L6" i="2"/>
  <c r="R53" i="2"/>
  <c r="R6" i="2"/>
  <c r="O17" i="2"/>
  <c r="O26" i="2"/>
  <c r="O39" i="2"/>
  <c r="O51" i="2"/>
  <c r="O7" i="2"/>
  <c r="H25" i="1"/>
  <c r="H26" i="1"/>
  <c r="H27" i="1"/>
  <c r="H28" i="1"/>
  <c r="H29" i="1"/>
  <c r="H30" i="1"/>
  <c r="H31" i="1"/>
  <c r="H33" i="1"/>
  <c r="H34" i="1"/>
  <c r="H35" i="1"/>
  <c r="H36" i="1"/>
  <c r="H37" i="1"/>
  <c r="H41" i="1"/>
  <c r="H42" i="1"/>
  <c r="H44" i="1"/>
  <c r="H45" i="1"/>
  <c r="H46" i="1"/>
  <c r="H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1" i="1"/>
  <c r="J42" i="1"/>
  <c r="J43" i="1"/>
  <c r="J44" i="1"/>
  <c r="J45" i="1"/>
  <c r="J46" i="1"/>
  <c r="J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1" i="1"/>
  <c r="L42" i="1"/>
  <c r="L43" i="1"/>
  <c r="L44" i="1"/>
  <c r="L45" i="1"/>
  <c r="L46" i="1"/>
  <c r="L47" i="1"/>
  <c r="L2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6" i="1"/>
  <c r="J7" i="1"/>
  <c r="J8" i="1"/>
  <c r="J9" i="1"/>
  <c r="J10" i="1"/>
  <c r="J11" i="1"/>
  <c r="J13" i="1"/>
  <c r="J15" i="1"/>
  <c r="J16" i="1"/>
  <c r="J17" i="1"/>
  <c r="J18" i="1"/>
  <c r="J6" i="1"/>
  <c r="L7" i="1"/>
  <c r="L8" i="1"/>
  <c r="L9" i="1"/>
  <c r="L10" i="1"/>
  <c r="L11" i="1"/>
  <c r="L13" i="1"/>
  <c r="L15" i="1"/>
  <c r="L16" i="1"/>
  <c r="L17" i="1"/>
  <c r="L18" i="1"/>
  <c r="L19" i="1"/>
  <c r="L6" i="1"/>
  <c r="R27" i="1"/>
  <c r="R29" i="1"/>
  <c r="R30" i="1"/>
  <c r="R31" i="1"/>
  <c r="R32" i="1"/>
  <c r="R35" i="1"/>
  <c r="R37" i="1"/>
  <c r="R38" i="1"/>
  <c r="R41" i="1"/>
  <c r="R42" i="1"/>
  <c r="R45" i="1"/>
  <c r="R47" i="1"/>
  <c r="R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1" i="1"/>
  <c r="Q42" i="1"/>
  <c r="Q43" i="1"/>
  <c r="Q44" i="1"/>
  <c r="Q45" i="1"/>
  <c r="Q46" i="1"/>
  <c r="Q47" i="1"/>
  <c r="Q24" i="1"/>
  <c r="P28" i="1"/>
  <c r="P32" i="1"/>
  <c r="P36" i="1"/>
  <c r="P42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6" i="1"/>
  <c r="Q7" i="1"/>
  <c r="Q11" i="1"/>
  <c r="Q15" i="1"/>
  <c r="P11" i="1"/>
  <c r="P12" i="1"/>
  <c r="P13" i="1"/>
  <c r="P19" i="1"/>
  <c r="P6" i="1"/>
  <c r="O11" i="1"/>
  <c r="O17" i="1"/>
  <c r="O18" i="1"/>
  <c r="O19" i="1"/>
  <c r="I47" i="1" l="1"/>
  <c r="H38" i="1"/>
  <c r="O22" i="2"/>
  <c r="O35" i="2"/>
  <c r="O47" i="2"/>
  <c r="O10" i="2"/>
  <c r="O12" i="2" s="1"/>
  <c r="O50" i="2"/>
  <c r="O23" i="2"/>
  <c r="O36" i="2"/>
  <c r="O49" i="2"/>
  <c r="O9" i="2"/>
  <c r="O16" i="2"/>
  <c r="O25" i="2"/>
  <c r="O18" i="2"/>
  <c r="O27" i="2"/>
  <c r="O40" i="2"/>
  <c r="O53" i="2"/>
  <c r="O6" i="2"/>
  <c r="O19" i="2"/>
  <c r="O29" i="2"/>
  <c r="O43" i="2"/>
  <c r="O54" i="2"/>
  <c r="O20" i="2"/>
  <c r="O30" i="2"/>
  <c r="O44" i="2"/>
  <c r="O15" i="2"/>
  <c r="O34" i="2"/>
  <c r="O11" i="2"/>
  <c r="O38" i="2"/>
  <c r="O21" i="2"/>
  <c r="O46" i="2"/>
  <c r="O8" i="2"/>
  <c r="O38" i="1"/>
  <c r="R16" i="2"/>
  <c r="R25" i="2"/>
  <c r="R38" i="2"/>
  <c r="R49" i="2"/>
  <c r="R10" i="2"/>
  <c r="R17" i="2"/>
  <c r="R27" i="2"/>
  <c r="R39" i="2"/>
  <c r="R50" i="2"/>
  <c r="R11" i="2"/>
  <c r="R43" i="2"/>
  <c r="R20" i="2"/>
  <c r="R31" i="2"/>
  <c r="R44" i="2"/>
  <c r="R54" i="2"/>
  <c r="R21" i="2"/>
  <c r="R34" i="2"/>
  <c r="R45" i="2"/>
  <c r="R56" i="2"/>
  <c r="R7" i="2"/>
  <c r="R22" i="2"/>
  <c r="R35" i="2"/>
  <c r="R46" i="2"/>
  <c r="R15" i="2"/>
  <c r="R8" i="2"/>
  <c r="R47" i="2"/>
  <c r="R9" i="2"/>
  <c r="R18" i="2"/>
  <c r="R40" i="2"/>
  <c r="R12" i="2"/>
  <c r="R30" i="2"/>
  <c r="R36" i="2"/>
  <c r="R28" i="2"/>
  <c r="R51" i="2"/>
  <c r="R19" i="2"/>
  <c r="O10" i="1"/>
  <c r="P16" i="1"/>
  <c r="K12" i="2"/>
  <c r="O9" i="1"/>
  <c r="O14" i="1"/>
  <c r="P8" i="1"/>
  <c r="L23" i="2"/>
  <c r="O13" i="1"/>
  <c r="P15" i="1"/>
  <c r="P7" i="1"/>
  <c r="O43" i="1"/>
  <c r="R44" i="1"/>
  <c r="R34" i="1"/>
  <c r="R26" i="1"/>
  <c r="M12" i="2"/>
  <c r="O8" i="1"/>
  <c r="O12" i="1"/>
  <c r="P14" i="1"/>
  <c r="Q19" i="1"/>
  <c r="O32" i="1"/>
  <c r="P46" i="1"/>
  <c r="R43" i="1"/>
  <c r="R33" i="1"/>
  <c r="R25" i="1"/>
  <c r="L12" i="1"/>
  <c r="L38" i="1"/>
  <c r="L51" i="2"/>
  <c r="H32" i="1"/>
  <c r="P8" i="2"/>
  <c r="O6" i="1"/>
  <c r="P18" i="1"/>
  <c r="J12" i="1"/>
  <c r="P23" i="2"/>
  <c r="O16" i="1"/>
  <c r="P10" i="1"/>
  <c r="O7" i="1"/>
  <c r="P17" i="1"/>
  <c r="R46" i="1"/>
  <c r="R36" i="1"/>
  <c r="L12" i="2"/>
  <c r="P45" i="1"/>
  <c r="P35" i="1"/>
  <c r="P27" i="1"/>
  <c r="P24" i="1"/>
  <c r="P44" i="1"/>
  <c r="P38" i="1"/>
  <c r="P34" i="1"/>
  <c r="P30" i="1"/>
  <c r="P26" i="1"/>
  <c r="J47" i="1"/>
  <c r="P41" i="1"/>
  <c r="P31" i="1"/>
  <c r="P47" i="1"/>
  <c r="P43" i="1"/>
  <c r="P37" i="1"/>
  <c r="P33" i="1"/>
  <c r="P29" i="1"/>
  <c r="Q14" i="1"/>
  <c r="J19" i="1"/>
  <c r="Q17" i="1"/>
  <c r="Q13" i="1"/>
  <c r="Q9" i="1"/>
  <c r="Q18" i="1"/>
  <c r="Q10" i="1"/>
  <c r="Q6" i="1"/>
  <c r="Q16" i="1"/>
  <c r="Q12" i="1"/>
  <c r="H51" i="2"/>
  <c r="H12" i="2"/>
  <c r="H8" i="2"/>
  <c r="I24" i="2"/>
  <c r="N24" i="2"/>
  <c r="K24" i="2"/>
  <c r="H23" i="2"/>
  <c r="Q17" i="2" l="1"/>
  <c r="Q27" i="2"/>
  <c r="Q43" i="2"/>
  <c r="Q54" i="2"/>
  <c r="Q11" i="2"/>
  <c r="Q18" i="2"/>
  <c r="Q28" i="2"/>
  <c r="Q44" i="2"/>
  <c r="Q15" i="2"/>
  <c r="Q12" i="2"/>
  <c r="Q19" i="2"/>
  <c r="Q21" i="2"/>
  <c r="Q36" i="2"/>
  <c r="Q49" i="2"/>
  <c r="Q7" i="2"/>
  <c r="Q22" i="2"/>
  <c r="Q38" i="2"/>
  <c r="Q50" i="2"/>
  <c r="Q39" i="2"/>
  <c r="Q51" i="2"/>
  <c r="Q9" i="2"/>
  <c r="Q25" i="2"/>
  <c r="Q53" i="2"/>
  <c r="Q34" i="2"/>
  <c r="Q35" i="2"/>
  <c r="Q16" i="2"/>
  <c r="Q40" i="2"/>
  <c r="Q10" i="2"/>
  <c r="Q46" i="2"/>
  <c r="Q6" i="2"/>
  <c r="Q20" i="2"/>
  <c r="Q47" i="2"/>
  <c r="M24" i="2"/>
  <c r="Q8" i="2"/>
  <c r="Q23" i="2"/>
  <c r="J12" i="2"/>
  <c r="P22" i="2"/>
  <c r="P38" i="2"/>
  <c r="P50" i="2"/>
  <c r="P12" i="2"/>
  <c r="P39" i="2"/>
  <c r="P51" i="2"/>
  <c r="P6" i="2"/>
  <c r="P16" i="2"/>
  <c r="P53" i="2"/>
  <c r="P17" i="2"/>
  <c r="P18" i="2"/>
  <c r="P27" i="2"/>
  <c r="P44" i="2"/>
  <c r="P15" i="2"/>
  <c r="P19" i="2"/>
  <c r="P29" i="2"/>
  <c r="P46" i="2"/>
  <c r="P9" i="2"/>
  <c r="P20" i="2"/>
  <c r="P34" i="2"/>
  <c r="P47" i="2"/>
  <c r="P10" i="2"/>
  <c r="P36" i="2"/>
  <c r="P11" i="2"/>
  <c r="P25" i="2"/>
  <c r="P43" i="2"/>
  <c r="P21" i="2"/>
  <c r="P49" i="2"/>
  <c r="P40" i="2"/>
  <c r="P26" i="2"/>
  <c r="P54" i="2"/>
  <c r="P7" i="2"/>
  <c r="O27" i="1"/>
  <c r="O35" i="1"/>
  <c r="O45" i="1"/>
  <c r="O28" i="1"/>
  <c r="O36" i="1"/>
  <c r="H47" i="1"/>
  <c r="O46" i="1"/>
  <c r="O37" i="1"/>
  <c r="O31" i="1"/>
  <c r="O41" i="1"/>
  <c r="O42" i="1"/>
  <c r="O25" i="1"/>
  <c r="O33" i="1"/>
  <c r="O26" i="1"/>
  <c r="O34" i="1"/>
  <c r="O29" i="1"/>
  <c r="O47" i="1"/>
  <c r="O44" i="1"/>
  <c r="O30" i="1"/>
  <c r="O24" i="1"/>
  <c r="H24" i="2"/>
  <c r="K32" i="2"/>
  <c r="R24" i="2"/>
  <c r="N32" i="2"/>
  <c r="O24" i="2"/>
  <c r="I32" i="2"/>
  <c r="P24" i="2"/>
  <c r="M32" i="2" l="1"/>
  <c r="L24" i="2"/>
  <c r="Q24" i="2"/>
  <c r="J24" i="2"/>
  <c r="I41" i="2"/>
  <c r="H32" i="2"/>
  <c r="O32" i="2"/>
  <c r="N41" i="2"/>
  <c r="R32" i="2"/>
  <c r="K41" i="2"/>
  <c r="J32" i="2"/>
  <c r="P32" i="2"/>
  <c r="Q32" i="2" l="1"/>
  <c r="M41" i="2"/>
  <c r="L32" i="2"/>
  <c r="K55" i="2"/>
  <c r="J41" i="2"/>
  <c r="P41" i="2"/>
  <c r="N55" i="2"/>
  <c r="R41" i="2"/>
  <c r="L41" i="2"/>
  <c r="I55" i="2"/>
  <c r="H41" i="2"/>
  <c r="O41" i="2"/>
  <c r="Q41" i="2" l="1"/>
  <c r="M55" i="2"/>
  <c r="H55" i="2"/>
  <c r="O55" i="2"/>
  <c r="N57" i="2"/>
  <c r="R55" i="2"/>
  <c r="J55" i="2"/>
  <c r="P55" i="2"/>
  <c r="L55" i="2" l="1"/>
  <c r="Q55" i="2"/>
  <c r="M56" i="2"/>
  <c r="R57" i="2"/>
  <c r="L56" i="2" l="1"/>
  <c r="Q56" i="2"/>
  <c r="M57" i="2"/>
  <c r="L57" i="2" l="1"/>
  <c r="K56" i="2"/>
  <c r="Q57" i="2"/>
  <c r="J56" i="2" l="1"/>
  <c r="P56" i="2"/>
  <c r="K57" i="2"/>
  <c r="I56" i="2" l="1"/>
  <c r="P57" i="2"/>
  <c r="J57" i="2"/>
  <c r="O56" i="2" l="1"/>
  <c r="H56" i="2"/>
  <c r="I57" i="2"/>
  <c r="H57" i="2" l="1"/>
  <c r="O57" i="2"/>
</calcChain>
</file>

<file path=xl/sharedStrings.xml><?xml version="1.0" encoding="utf-8"?>
<sst xmlns="http://schemas.openxmlformats.org/spreadsheetml/2006/main" count="123" uniqueCount="105">
  <si>
    <t>Stanford Health Care
Consolidated Statements of Operations and Changes in Net Assets
Years Ending August 31, 2015, 2016, 2017, and 2018</t>
  </si>
  <si>
    <t>Common Size Balance Sheets
Years Ending August 31, 2015, 2016, 2017, and 2018</t>
  </si>
  <si>
    <t>Assets</t>
  </si>
  <si>
    <t>% of Change between 2018 &amp; 2017</t>
  </si>
  <si>
    <t>2018 ($)</t>
  </si>
  <si>
    <t>% of Change between 2017 &amp; 2016</t>
  </si>
  <si>
    <t>2017 ($)</t>
  </si>
  <si>
    <t>% of Change between 2016 &amp; 2015</t>
  </si>
  <si>
    <t>2016 ($)</t>
  </si>
  <si>
    <t>2015 ($)</t>
  </si>
  <si>
    <t>2018 (%)</t>
  </si>
  <si>
    <t>2017 (%)</t>
  </si>
  <si>
    <t>2016 (%)</t>
  </si>
  <si>
    <t>2015 (%)</t>
  </si>
  <si>
    <t>Current assets:</t>
  </si>
  <si>
    <t xml:space="preserve">     Cash and cash equivalents</t>
  </si>
  <si>
    <t xml:space="preserve">     Short term investments</t>
  </si>
  <si>
    <t xml:space="preserve">     Patient accounts receivable, net of allowance for doubtful accounts</t>
  </si>
  <si>
    <t xml:space="preserve">     Other receivables</t>
  </si>
  <si>
    <t xml:space="preserve">     Inventories</t>
  </si>
  <si>
    <t xml:space="preserve">     Prepaid expenses and other </t>
  </si>
  <si>
    <t xml:space="preserve">          Total current assets</t>
  </si>
  <si>
    <t xml:space="preserve">     Investments</t>
  </si>
  <si>
    <t xml:space="preserve">     Investments at equity</t>
  </si>
  <si>
    <t xml:space="preserve">     Investments in company managed pools</t>
  </si>
  <si>
    <t xml:space="preserve">     Assets limited as to use, held by trustee</t>
  </si>
  <si>
    <t xml:space="preserve">     Property and equipment, net</t>
  </si>
  <si>
    <t xml:space="preserve">     Other assets</t>
  </si>
  <si>
    <t xml:space="preserve">          Total assets</t>
  </si>
  <si>
    <t>Liabalities and net assets</t>
  </si>
  <si>
    <t>Current liabilities:</t>
  </si>
  <si>
    <t xml:space="preserve">     Accounts payable and accrued liabilities</t>
  </si>
  <si>
    <t xml:space="preserve">     Accrued salaries and related benefits</t>
  </si>
  <si>
    <t xml:space="preserve">     Due to related parties</t>
  </si>
  <si>
    <t xml:space="preserve">     Third-party payor settlements</t>
  </si>
  <si>
    <t xml:space="preserve">     Current portion of long-term debt</t>
  </si>
  <si>
    <t xml:space="preserve">     Revolving line of credit</t>
  </si>
  <si>
    <t xml:space="preserve">     Debt subject to short-term remarketing arrangements</t>
  </si>
  <si>
    <t xml:space="preserve">     Self-insurance reserves and other</t>
  </si>
  <si>
    <t xml:space="preserve">          Total current liabilities</t>
  </si>
  <si>
    <t>Self-insurance reserves and others, net of current portion</t>
  </si>
  <si>
    <t>Swap liability</t>
  </si>
  <si>
    <t>Other long-term liabilities</t>
  </si>
  <si>
    <t>Pension liability</t>
  </si>
  <si>
    <t>Long-term debt, net of current portion</t>
  </si>
  <si>
    <t xml:space="preserve">          Total liabilities</t>
  </si>
  <si>
    <t>Net assets:</t>
  </si>
  <si>
    <t xml:space="preserve">     Unrestricted:</t>
  </si>
  <si>
    <t xml:space="preserve">        Stanford Health Care</t>
  </si>
  <si>
    <t xml:space="preserve">        Nonconrolling interests</t>
  </si>
  <si>
    <t xml:space="preserve">          Total unrestricted</t>
  </si>
  <si>
    <t xml:space="preserve">     Temporarily restricted</t>
  </si>
  <si>
    <t xml:space="preserve">     Permanently restricted</t>
  </si>
  <si>
    <t xml:space="preserve">          Total net assets</t>
  </si>
  <si>
    <t xml:space="preserve">          Total liabilities and net assets</t>
  </si>
  <si>
    <t>Common Size Income Statements
Years Ending August 31, 2015, 2016, 2017, and 2018</t>
  </si>
  <si>
    <t>Operating revenues:</t>
  </si>
  <si>
    <t xml:space="preserve">     Net patient service revenue</t>
  </si>
  <si>
    <t xml:space="preserve">     Provision for doubtful accounts</t>
  </si>
  <si>
    <t xml:space="preserve">          Net patient service revenue less provision for doubtful accounts</t>
  </si>
  <si>
    <t xml:space="preserve">     Premium revenue</t>
  </si>
  <si>
    <t xml:space="preserve">     Other revenue</t>
  </si>
  <si>
    <t xml:space="preserve">     Net assets released from restrictions used for operations</t>
  </si>
  <si>
    <t xml:space="preserve">          Total operating revenues</t>
  </si>
  <si>
    <t>Operating expenses:</t>
  </si>
  <si>
    <t xml:space="preserve">     Salaries and benefits</t>
  </si>
  <si>
    <t xml:space="preserve">     Professioanl services</t>
  </si>
  <si>
    <t xml:space="preserve">     Supplies</t>
  </si>
  <si>
    <t xml:space="preserve">     Purchased services</t>
  </si>
  <si>
    <t xml:space="preserve">     Depreciation and amortization</t>
  </si>
  <si>
    <t xml:space="preserve">     Interest</t>
  </si>
  <si>
    <t xml:space="preserve">     Other</t>
  </si>
  <si>
    <t xml:space="preserve">     Expense recoveries from related parties</t>
  </si>
  <si>
    <t xml:space="preserve">          Total operating expenses</t>
  </si>
  <si>
    <t xml:space="preserve">          Income from operations</t>
  </si>
  <si>
    <t xml:space="preserve">     Interest and investment income</t>
  </si>
  <si>
    <t xml:space="preserve">     Earnings on equity method investments</t>
  </si>
  <si>
    <t xml:space="preserve">     Increase in value of company managed pools</t>
  </si>
  <si>
    <t xml:space="preserve">     Interest rate swaps mark to market adjustments</t>
  </si>
  <si>
    <t xml:space="preserve">     Swap interest and change in value of swap agreements</t>
  </si>
  <si>
    <t xml:space="preserve">     Loss on extinguishment of debt</t>
  </si>
  <si>
    <t xml:space="preserve">     Contribution income from Stanford Health Care-ValleyCare affiliation</t>
  </si>
  <si>
    <t xml:space="preserve">          Excess of revenues over expenses</t>
  </si>
  <si>
    <t>Other change in unrestricted net assets:</t>
  </si>
  <si>
    <t xml:space="preserve">     Tranfer to Stanford University, net</t>
  </si>
  <si>
    <t xml:space="preserve">     Transfer (to) from Lucile Salter Packard Children's Hospital</t>
  </si>
  <si>
    <t xml:space="preserve">     Change in net unrealized gains on investments</t>
  </si>
  <si>
    <t xml:space="preserve">     Net assets released from restrictions used for:</t>
  </si>
  <si>
    <t xml:space="preserve">        Purchase of property and equipment</t>
  </si>
  <si>
    <t xml:space="preserve">     Change in pension and postretirement liability</t>
  </si>
  <si>
    <t xml:space="preserve">     Noncontrolling capital distribution, net</t>
  </si>
  <si>
    <t xml:space="preserve">          (Decrease) increase in unrestricted net assets</t>
  </si>
  <si>
    <t>Changes in temporary restricted net assets:</t>
  </si>
  <si>
    <t xml:space="preserve">     Transfer from Stanford University</t>
  </si>
  <si>
    <t xml:space="preserve">     Contributions and other</t>
  </si>
  <si>
    <t xml:space="preserve">     Investment income</t>
  </si>
  <si>
    <t xml:space="preserve">     Gains on company managed pools</t>
  </si>
  <si>
    <t xml:space="preserve">        Operations</t>
  </si>
  <si>
    <t xml:space="preserve">           Increase in temporary restricted net assets</t>
  </si>
  <si>
    <t>Changes in permanently restricted net assets:</t>
  </si>
  <si>
    <t xml:space="preserve">     Contributions</t>
  </si>
  <si>
    <t xml:space="preserve">          Increase in permanently restricted net assets</t>
  </si>
  <si>
    <t xml:space="preserve">          (Decrease) increase in net assets</t>
  </si>
  <si>
    <t>Net assets, beginning of year</t>
  </si>
  <si>
    <t>Net assets, 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</si>
</sst>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3" fontId="0" fillId="0" borderId="0" xfId="0" applyNumberFormat="1"/>
    <xf numFmtId="43" fontId="0" fillId="0" borderId="0" xfId="1" applyFont="1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43" fontId="0" fillId="0" borderId="0" xfId="0" applyNumberFormat="1"/>
    <xf numFmtId="9" fontId="0" fillId="0" borderId="0" xfId="2" applyFont="1" applyFill="1"/>
    <xf numFmtId="0" fontId="0" fillId="0" borderId="0" xfId="0" applyFill="1"/>
    <xf numFmtId="0" fontId="0" fillId="2" borderId="0" xfId="0" applyFill="1"/>
    <xf numFmtId="9" fontId="1" fillId="0" borderId="0" xfId="2" applyFont="1"/>
    <xf numFmtId="165" fontId="1" fillId="0" borderId="0" xfId="2" applyNumberFormat="1" applyFont="1"/>
    <xf numFmtId="165" fontId="1" fillId="0" borderId="0" xfId="2" applyNumberFormat="1" applyFont="1" applyFill="1"/>
    <xf numFmtId="165" fontId="0" fillId="6" borderId="4" xfId="2" applyNumberFormat="1" applyFont="1" applyFill="1" applyBorder="1"/>
    <xf numFmtId="165" fontId="0" fillId="6" borderId="0" xfId="2" applyNumberFormat="1" applyFont="1" applyFill="1" applyBorder="1"/>
    <xf numFmtId="165" fontId="0" fillId="6" borderId="5" xfId="2" applyNumberFormat="1" applyFont="1" applyFill="1" applyBorder="1"/>
    <xf numFmtId="165" fontId="0" fillId="0" borderId="4" xfId="2" applyNumberFormat="1" applyFont="1" applyBorder="1"/>
    <xf numFmtId="165" fontId="0" fillId="0" borderId="0" xfId="2" applyNumberFormat="1" applyFont="1" applyBorder="1"/>
    <xf numFmtId="165" fontId="0" fillId="0" borderId="5" xfId="2" applyNumberFormat="1" applyFont="1" applyBorder="1"/>
    <xf numFmtId="165" fontId="0" fillId="0" borderId="6" xfId="2" applyNumberFormat="1" applyFont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9" fontId="0" fillId="0" borderId="0" xfId="2" applyFont="1" applyBorder="1"/>
    <xf numFmtId="9" fontId="0" fillId="0" borderId="5" xfId="2" applyFont="1" applyBorder="1"/>
    <xf numFmtId="165" fontId="0" fillId="2" borderId="4" xfId="0" applyNumberFormat="1" applyFill="1" applyBorder="1"/>
    <xf numFmtId="165" fontId="0" fillId="2" borderId="0" xfId="0" applyNumberFormat="1" applyFill="1" applyBorder="1"/>
    <xf numFmtId="165" fontId="0" fillId="2" borderId="5" xfId="0" applyNumberForma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165" fontId="0" fillId="2" borderId="4" xfId="2" applyNumberFormat="1" applyFont="1" applyFill="1" applyBorder="1"/>
    <xf numFmtId="165" fontId="0" fillId="2" borderId="0" xfId="2" applyNumberFormat="1" applyFont="1" applyFill="1" applyBorder="1"/>
    <xf numFmtId="165" fontId="0" fillId="2" borderId="5" xfId="2" applyNumberFormat="1" applyFont="1" applyFill="1" applyBorder="1"/>
    <xf numFmtId="0" fontId="0" fillId="7" borderId="0" xfId="0" applyFill="1" applyAlignment="1">
      <alignment horizontal="center" wrapText="1"/>
    </xf>
    <xf numFmtId="1" fontId="0" fillId="7" borderId="0" xfId="1" applyNumberFormat="1" applyFont="1" applyFill="1" applyAlignment="1">
      <alignment horizontal="center"/>
    </xf>
    <xf numFmtId="0" fontId="0" fillId="7" borderId="4" xfId="2" applyNumberFormat="1" applyFont="1" applyFill="1" applyBorder="1" applyAlignment="1">
      <alignment horizontal="center"/>
    </xf>
    <xf numFmtId="0" fontId="0" fillId="7" borderId="0" xfId="2" applyNumberFormat="1" applyFont="1" applyFill="1" applyBorder="1" applyAlignment="1">
      <alignment horizontal="center"/>
    </xf>
    <xf numFmtId="0" fontId="0" fillId="7" borderId="5" xfId="2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9" fontId="0" fillId="0" borderId="7" xfId="2" applyFont="1" applyBorder="1"/>
    <xf numFmtId="9" fontId="0" fillId="0" borderId="8" xfId="2" applyFont="1" applyBorder="1"/>
    <xf numFmtId="9" fontId="0" fillId="6" borderId="0" xfId="2" applyFont="1" applyFill="1" applyBorder="1"/>
    <xf numFmtId="9" fontId="0" fillId="6" borderId="5" xfId="2" applyFont="1" applyFill="1" applyBorder="1"/>
    <xf numFmtId="9" fontId="0" fillId="2" borderId="0" xfId="2" applyFont="1" applyFill="1" applyBorder="1"/>
    <xf numFmtId="9" fontId="0" fillId="2" borderId="5" xfId="2" applyFont="1" applyFill="1" applyBorder="1"/>
    <xf numFmtId="43" fontId="0" fillId="2" borderId="0" xfId="1" applyFont="1" applyFill="1"/>
    <xf numFmtId="3" fontId="0" fillId="2" borderId="0" xfId="0" applyNumberFormat="1" applyFill="1"/>
    <xf numFmtId="3" fontId="0" fillId="0" borderId="0" xfId="0" applyNumberForma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8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workbookViewId="0">
      <selection activeCell="K49" sqref="K49"/>
    </sheetView>
  </sheetViews>
  <sheetFormatPr defaultRowHeight="15" x14ac:dyDescent="0.25"/>
  <cols>
    <col min="8" max="8" width="12.7109375" customWidth="1"/>
    <col min="9" max="10" width="12.85546875" customWidth="1"/>
    <col min="11" max="12" width="14" customWidth="1"/>
    <col min="13" max="14" width="13.28515625" bestFit="1" customWidth="1"/>
    <col min="15" max="15" width="11.85546875" customWidth="1"/>
    <col min="16" max="16" width="10.5703125" customWidth="1"/>
    <col min="17" max="17" width="11.140625" customWidth="1"/>
    <col min="18" max="18" width="11.42578125" customWidth="1"/>
  </cols>
  <sheetData>
    <row r="1" spans="1:18" ht="58.5" customHeight="1" x14ac:dyDescent="0.35">
      <c r="C1" s="53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5.75" thickBot="1" x14ac:dyDescent="0.3"/>
    <row r="3" spans="1:18" ht="50.25" customHeight="1" x14ac:dyDescent="0.25">
      <c r="O3" s="58" t="s">
        <v>1</v>
      </c>
      <c r="P3" s="59"/>
      <c r="Q3" s="59"/>
      <c r="R3" s="60"/>
    </row>
    <row r="4" spans="1:18" ht="45" x14ac:dyDescent="0.25">
      <c r="A4" s="55" t="s">
        <v>2</v>
      </c>
      <c r="B4" s="55"/>
      <c r="C4" s="55"/>
      <c r="D4" s="55"/>
      <c r="E4" s="55"/>
      <c r="F4" s="55"/>
      <c r="G4" s="55"/>
      <c r="H4" s="33" t="s">
        <v>3</v>
      </c>
      <c r="I4" s="38" t="s">
        <v>4</v>
      </c>
      <c r="J4" s="33" t="s">
        <v>5</v>
      </c>
      <c r="K4" s="38" t="s">
        <v>6</v>
      </c>
      <c r="L4" s="33" t="s">
        <v>7</v>
      </c>
      <c r="M4" s="38" t="s">
        <v>8</v>
      </c>
      <c r="N4" s="38" t="s">
        <v>9</v>
      </c>
      <c r="O4" s="39" t="s">
        <v>10</v>
      </c>
      <c r="P4" s="40" t="s">
        <v>11</v>
      </c>
      <c r="Q4" s="40" t="s">
        <v>12</v>
      </c>
      <c r="R4" s="41" t="s">
        <v>13</v>
      </c>
    </row>
    <row r="5" spans="1:18" x14ac:dyDescent="0.25">
      <c r="A5" s="56" t="s">
        <v>14</v>
      </c>
      <c r="B5" s="56"/>
      <c r="C5" s="56"/>
      <c r="D5" s="56"/>
      <c r="E5" s="56"/>
      <c r="F5" s="56"/>
      <c r="G5" s="56"/>
      <c r="H5" s="9"/>
      <c r="I5" s="49"/>
      <c r="J5" s="49"/>
      <c r="K5" s="9"/>
      <c r="L5" s="9"/>
      <c r="M5" s="9"/>
      <c r="N5" s="9"/>
      <c r="O5" s="27"/>
      <c r="P5" s="28"/>
      <c r="Q5" s="28"/>
      <c r="R5" s="29"/>
    </row>
    <row r="6" spans="1:18" x14ac:dyDescent="0.25">
      <c r="A6" s="57" t="s">
        <v>15</v>
      </c>
      <c r="B6" s="57"/>
      <c r="C6" s="57"/>
      <c r="D6" s="57"/>
      <c r="E6" s="57"/>
      <c r="F6" s="57"/>
      <c r="G6" s="57"/>
      <c r="H6" s="4">
        <f>(I6-K6)/K6</f>
        <v>-8.1470591134600465E-2</v>
      </c>
      <c r="I6" s="1">
        <v>652256</v>
      </c>
      <c r="J6" s="4">
        <f>(K6-M6)/M6</f>
        <v>2.8457839701068851E-2</v>
      </c>
      <c r="K6" s="1">
        <v>710109</v>
      </c>
      <c r="L6" s="4">
        <f>(M6-N6)/N6</f>
        <v>0.45153118607794784</v>
      </c>
      <c r="M6" s="1">
        <v>690460</v>
      </c>
      <c r="N6" s="1">
        <v>475677</v>
      </c>
      <c r="O6" s="13">
        <f>I6/$I$19</f>
        <v>9.0404664047716035E-2</v>
      </c>
      <c r="P6" s="14">
        <f>K6/$K$19</f>
        <v>0.11398928215754046</v>
      </c>
      <c r="Q6" s="14">
        <f>M6/$M$19</f>
        <v>0.11992697318221948</v>
      </c>
      <c r="R6" s="15">
        <f>N6/$N$19</f>
        <v>8.6206493473307402E-2</v>
      </c>
    </row>
    <row r="7" spans="1:18" x14ac:dyDescent="0.25">
      <c r="A7" s="57" t="s">
        <v>16</v>
      </c>
      <c r="B7" s="57"/>
      <c r="C7" s="57"/>
      <c r="D7" s="57"/>
      <c r="E7" s="57"/>
      <c r="F7" s="57"/>
      <c r="G7" s="57"/>
      <c r="H7" s="4">
        <f t="shared" ref="H7:H19" si="0">(I7-K7)/K7</f>
        <v>0.67562614277211352</v>
      </c>
      <c r="I7" s="1">
        <v>391314</v>
      </c>
      <c r="J7" s="4">
        <f t="shared" ref="J7:J19" si="1">(K7-M7)/M7</f>
        <v>1.2535922105242843</v>
      </c>
      <c r="K7" s="1">
        <v>233533</v>
      </c>
      <c r="L7" s="4">
        <f t="shared" ref="L7:L19" si="2">(M7-N7)/N7</f>
        <v>1.9178378591028451E-2</v>
      </c>
      <c r="M7" s="1">
        <v>103627</v>
      </c>
      <c r="N7" s="1">
        <v>101677</v>
      </c>
      <c r="O7" s="16">
        <f>I7/$I$19</f>
        <v>5.4237309748270547E-2</v>
      </c>
      <c r="P7" s="17">
        <f t="shared" ref="P7:P19" si="3">K7/$K$19</f>
        <v>3.7487567444007747E-2</v>
      </c>
      <c r="Q7" s="17">
        <f t="shared" ref="Q7:Q19" si="4">M7/$M$19</f>
        <v>1.7999120079300553E-2</v>
      </c>
      <c r="R7" s="18">
        <f t="shared" ref="R7:R19" si="5">N7/$N$19</f>
        <v>1.8426826684673586E-2</v>
      </c>
    </row>
    <row r="8" spans="1:18" x14ac:dyDescent="0.25">
      <c r="A8" s="57" t="s">
        <v>17</v>
      </c>
      <c r="B8" s="57"/>
      <c r="C8" s="57"/>
      <c r="D8" s="57"/>
      <c r="E8" s="57"/>
      <c r="F8" s="57"/>
      <c r="G8" s="57"/>
      <c r="H8" s="4">
        <f t="shared" si="0"/>
        <v>2.0210107837454604E-2</v>
      </c>
      <c r="I8" s="1">
        <v>623077</v>
      </c>
      <c r="J8" s="4">
        <f t="shared" si="1"/>
        <v>9.0726926257248638E-2</v>
      </c>
      <c r="K8" s="1">
        <v>610734</v>
      </c>
      <c r="L8" s="4">
        <f t="shared" si="2"/>
        <v>1.6727163118893232E-2</v>
      </c>
      <c r="M8" s="1">
        <v>559933</v>
      </c>
      <c r="N8" s="1">
        <v>550721</v>
      </c>
      <c r="O8" s="13">
        <f t="shared" ref="O8:O19" si="6">I8/$I$19</f>
        <v>8.6360365961921037E-2</v>
      </c>
      <c r="P8" s="14">
        <f t="shared" si="3"/>
        <v>9.8037245337269804E-2</v>
      </c>
      <c r="Q8" s="14">
        <f t="shared" si="4"/>
        <v>9.7255554086898163E-2</v>
      </c>
      <c r="R8" s="15">
        <f t="shared" si="5"/>
        <v>9.9806646720596803E-2</v>
      </c>
    </row>
    <row r="9" spans="1:18" x14ac:dyDescent="0.25">
      <c r="A9" s="57" t="s">
        <v>18</v>
      </c>
      <c r="B9" s="57"/>
      <c r="C9" s="57"/>
      <c r="D9" s="57"/>
      <c r="E9" s="57"/>
      <c r="F9" s="57"/>
      <c r="G9" s="57"/>
      <c r="H9" s="4">
        <f t="shared" si="0"/>
        <v>0.11142985712678591</v>
      </c>
      <c r="I9" s="1">
        <v>79036</v>
      </c>
      <c r="J9" s="4">
        <f t="shared" si="1"/>
        <v>-0.23503404653564397</v>
      </c>
      <c r="K9" s="1">
        <v>71112</v>
      </c>
      <c r="L9" s="4">
        <f t="shared" si="2"/>
        <v>0.23246317631617325</v>
      </c>
      <c r="M9" s="1">
        <v>92961</v>
      </c>
      <c r="N9" s="1">
        <v>75427</v>
      </c>
      <c r="O9" s="16">
        <f t="shared" si="6"/>
        <v>1.0954629819695465E-2</v>
      </c>
      <c r="P9" s="17">
        <f t="shared" si="3"/>
        <v>1.1415157155854972E-2</v>
      </c>
      <c r="Q9" s="17">
        <f t="shared" si="4"/>
        <v>1.6146527465736329E-2</v>
      </c>
      <c r="R9" s="18">
        <f t="shared" si="5"/>
        <v>1.3669563975578298E-2</v>
      </c>
    </row>
    <row r="10" spans="1:18" x14ac:dyDescent="0.25">
      <c r="A10" s="57" t="s">
        <v>19</v>
      </c>
      <c r="B10" s="57"/>
      <c r="C10" s="57"/>
      <c r="D10" s="57"/>
      <c r="E10" s="57"/>
      <c r="F10" s="57"/>
      <c r="G10" s="57"/>
      <c r="H10" s="4">
        <f t="shared" si="0"/>
        <v>4.110751604519175E-2</v>
      </c>
      <c r="I10" s="1">
        <v>58884</v>
      </c>
      <c r="J10" s="4">
        <f t="shared" si="1"/>
        <v>0.13081813819577734</v>
      </c>
      <c r="K10" s="1">
        <v>56559</v>
      </c>
      <c r="L10" s="4">
        <f t="shared" si="2"/>
        <v>0.16492372190520554</v>
      </c>
      <c r="M10" s="1">
        <v>50016</v>
      </c>
      <c r="N10" s="1">
        <v>42935</v>
      </c>
      <c r="O10" s="13">
        <f t="shared" si="6"/>
        <v>8.1615013702989493E-3</v>
      </c>
      <c r="P10" s="14">
        <f t="shared" si="3"/>
        <v>9.0790566089830309E-3</v>
      </c>
      <c r="Q10" s="14">
        <f t="shared" si="4"/>
        <v>8.6873497243604124E-3</v>
      </c>
      <c r="R10" s="15">
        <f t="shared" si="5"/>
        <v>7.7810695015240461E-3</v>
      </c>
    </row>
    <row r="11" spans="1:18" x14ac:dyDescent="0.25">
      <c r="A11" s="57" t="s">
        <v>20</v>
      </c>
      <c r="B11" s="57"/>
      <c r="C11" s="57"/>
      <c r="D11" s="57"/>
      <c r="E11" s="57"/>
      <c r="F11" s="57"/>
      <c r="G11" s="57"/>
      <c r="H11" s="4">
        <f t="shared" si="0"/>
        <v>0.24355718585402558</v>
      </c>
      <c r="I11" s="1">
        <v>52886</v>
      </c>
      <c r="J11" s="4">
        <f t="shared" si="1"/>
        <v>0.17244231246381606</v>
      </c>
      <c r="K11" s="1">
        <v>42528</v>
      </c>
      <c r="L11" s="4">
        <f t="shared" si="2"/>
        <v>2.2177760243476299E-2</v>
      </c>
      <c r="M11" s="1">
        <v>36273</v>
      </c>
      <c r="N11" s="1">
        <v>35486</v>
      </c>
      <c r="O11" s="16">
        <f t="shared" si="6"/>
        <v>7.3301603401540348E-3</v>
      </c>
      <c r="P11" s="17">
        <f t="shared" si="3"/>
        <v>6.826749402691532E-3</v>
      </c>
      <c r="Q11" s="17">
        <f t="shared" si="4"/>
        <v>6.3003086322721774E-3</v>
      </c>
      <c r="R11" s="18">
        <f t="shared" si="5"/>
        <v>6.431094266474491E-3</v>
      </c>
    </row>
    <row r="12" spans="1:18" x14ac:dyDescent="0.25">
      <c r="A12" s="57" t="s">
        <v>21</v>
      </c>
      <c r="B12" s="57"/>
      <c r="C12" s="57"/>
      <c r="D12" s="57"/>
      <c r="E12" s="57"/>
      <c r="F12" s="57"/>
      <c r="G12" s="57"/>
      <c r="H12" s="4">
        <f t="shared" si="0"/>
        <v>7.7049707899047595E-2</v>
      </c>
      <c r="I12" s="1">
        <f>SUM(I6:I11)</f>
        <v>1857453</v>
      </c>
      <c r="J12" s="4">
        <f t="shared" si="1"/>
        <v>0.12476928394868483</v>
      </c>
      <c r="K12" s="1">
        <f>SUM(K6:K11)</f>
        <v>1724575</v>
      </c>
      <c r="L12" s="4">
        <f t="shared" si="2"/>
        <v>0.19607027879209593</v>
      </c>
      <c r="M12" s="1">
        <f>SUM(M6:M11)</f>
        <v>1533270</v>
      </c>
      <c r="N12" s="1">
        <f>SUM(N6:N11)</f>
        <v>1281923</v>
      </c>
      <c r="O12" s="13">
        <f t="shared" si="6"/>
        <v>0.25744863128805606</v>
      </c>
      <c r="P12" s="14">
        <f t="shared" si="3"/>
        <v>0.27683505810634756</v>
      </c>
      <c r="Q12" s="14">
        <f t="shared" si="4"/>
        <v>0.26631583317078711</v>
      </c>
      <c r="R12" s="15">
        <f t="shared" si="5"/>
        <v>0.23232169462215463</v>
      </c>
    </row>
    <row r="13" spans="1:18" x14ac:dyDescent="0.25">
      <c r="A13" s="57" t="s">
        <v>22</v>
      </c>
      <c r="B13" s="57"/>
      <c r="C13" s="57"/>
      <c r="D13" s="57"/>
      <c r="E13" s="57"/>
      <c r="F13" s="57"/>
      <c r="G13" s="57"/>
      <c r="H13" s="4">
        <f t="shared" si="0"/>
        <v>3.5653120074509244</v>
      </c>
      <c r="I13" s="1">
        <v>509781</v>
      </c>
      <c r="J13" s="4">
        <f t="shared" si="1"/>
        <v>-0.15580655160161183</v>
      </c>
      <c r="K13" s="1">
        <v>111664</v>
      </c>
      <c r="L13" s="4">
        <f t="shared" si="2"/>
        <v>3.4514312529328954E-2</v>
      </c>
      <c r="M13" s="1">
        <v>132273</v>
      </c>
      <c r="N13" s="1">
        <v>127860</v>
      </c>
      <c r="O13" s="16">
        <f t="shared" si="6"/>
        <v>7.0657196013388504E-2</v>
      </c>
      <c r="P13" s="17">
        <f t="shared" si="3"/>
        <v>1.7924711844012117E-2</v>
      </c>
      <c r="Q13" s="17">
        <f t="shared" si="4"/>
        <v>2.297468430282959E-2</v>
      </c>
      <c r="R13" s="18">
        <f t="shared" si="5"/>
        <v>2.3171947047044707E-2</v>
      </c>
    </row>
    <row r="14" spans="1:18" x14ac:dyDescent="0.25">
      <c r="A14" s="57" t="s">
        <v>23</v>
      </c>
      <c r="B14" s="57"/>
      <c r="C14" s="57"/>
      <c r="D14" s="57"/>
      <c r="E14" s="57"/>
      <c r="F14" s="57"/>
      <c r="G14" s="57"/>
      <c r="H14" s="4">
        <f t="shared" si="0"/>
        <v>0.22238321636102937</v>
      </c>
      <c r="I14" s="1">
        <v>80989</v>
      </c>
      <c r="J14" s="4"/>
      <c r="K14" s="1">
        <v>66255</v>
      </c>
      <c r="L14" s="4"/>
      <c r="O14" s="13">
        <f t="shared" si="6"/>
        <v>1.1225321555586264E-2</v>
      </c>
      <c r="P14" s="14">
        <f t="shared" si="3"/>
        <v>1.0635493831718572E-2</v>
      </c>
      <c r="Q14" s="14">
        <f t="shared" si="4"/>
        <v>0</v>
      </c>
      <c r="R14" s="15">
        <f t="shared" si="5"/>
        <v>0</v>
      </c>
    </row>
    <row r="15" spans="1:18" x14ac:dyDescent="0.25">
      <c r="A15" s="57" t="s">
        <v>24</v>
      </c>
      <c r="B15" s="57"/>
      <c r="C15" s="57"/>
      <c r="D15" s="57"/>
      <c r="E15" s="57"/>
      <c r="F15" s="57"/>
      <c r="G15" s="57"/>
      <c r="H15" s="4">
        <f t="shared" si="0"/>
        <v>8.8289790264552401E-2</v>
      </c>
      <c r="I15" s="1">
        <v>1400839</v>
      </c>
      <c r="J15" s="4">
        <f t="shared" si="1"/>
        <v>-2.2253129346314324E-2</v>
      </c>
      <c r="K15" s="1">
        <v>1287193</v>
      </c>
      <c r="L15" s="4">
        <f t="shared" si="2"/>
        <v>-8.5994951234142761E-2</v>
      </c>
      <c r="M15" s="1">
        <v>1316489</v>
      </c>
      <c r="N15" s="1">
        <v>1440352</v>
      </c>
      <c r="O15" s="16">
        <f t="shared" si="6"/>
        <v>0.19416054306888475</v>
      </c>
      <c r="P15" s="17">
        <f t="shared" si="3"/>
        <v>0.20662490697655006</v>
      </c>
      <c r="Q15" s="17">
        <f t="shared" si="4"/>
        <v>0.22866283491829642</v>
      </c>
      <c r="R15" s="18">
        <f t="shared" si="5"/>
        <v>0.26103363266936447</v>
      </c>
    </row>
    <row r="16" spans="1:18" x14ac:dyDescent="0.25">
      <c r="A16" s="57" t="s">
        <v>25</v>
      </c>
      <c r="B16" s="57"/>
      <c r="C16" s="57"/>
      <c r="D16" s="57"/>
      <c r="E16" s="57"/>
      <c r="F16" s="57"/>
      <c r="G16" s="57"/>
      <c r="H16" s="4">
        <f t="shared" si="0"/>
        <v>-1</v>
      </c>
      <c r="J16" s="4">
        <f t="shared" si="1"/>
        <v>-0.7534480126215074</v>
      </c>
      <c r="K16" s="1">
        <v>58134</v>
      </c>
      <c r="L16" s="4">
        <f t="shared" si="2"/>
        <v>-0.59395971420748372</v>
      </c>
      <c r="M16" s="1">
        <v>235788</v>
      </c>
      <c r="N16" s="1">
        <v>580701</v>
      </c>
      <c r="O16" s="13">
        <f t="shared" si="6"/>
        <v>0</v>
      </c>
      <c r="P16" s="14">
        <f t="shared" si="3"/>
        <v>9.3318813434929808E-3</v>
      </c>
      <c r="Q16" s="14">
        <f t="shared" si="4"/>
        <v>4.0954350943847827E-2</v>
      </c>
      <c r="R16" s="15">
        <f t="shared" si="5"/>
        <v>0.10523989380702259</v>
      </c>
    </row>
    <row r="17" spans="1:18" x14ac:dyDescent="0.25">
      <c r="A17" s="57" t="s">
        <v>26</v>
      </c>
      <c r="B17" s="57"/>
      <c r="C17" s="57"/>
      <c r="D17" s="57"/>
      <c r="E17" s="57"/>
      <c r="F17" s="57"/>
      <c r="G17" s="57"/>
      <c r="H17" s="4">
        <f t="shared" si="0"/>
        <v>0.14278584736730948</v>
      </c>
      <c r="I17" s="1">
        <v>3279048</v>
      </c>
      <c r="J17" s="4">
        <f t="shared" si="1"/>
        <v>0.19462504371575598</v>
      </c>
      <c r="K17" s="1">
        <v>2869346</v>
      </c>
      <c r="L17" s="4">
        <f t="shared" si="2"/>
        <v>0.24872560717247261</v>
      </c>
      <c r="M17" s="1">
        <v>2401880</v>
      </c>
      <c r="N17" s="1">
        <v>1923465</v>
      </c>
      <c r="O17" s="16">
        <f t="shared" si="6"/>
        <v>0.45448601904211716</v>
      </c>
      <c r="P17" s="17">
        <f t="shared" si="3"/>
        <v>0.46059786709027783</v>
      </c>
      <c r="Q17" s="17">
        <f t="shared" si="4"/>
        <v>0.41718593162081707</v>
      </c>
      <c r="R17" s="18">
        <f t="shared" si="5"/>
        <v>0.34858774539999882</v>
      </c>
    </row>
    <row r="18" spans="1:18" x14ac:dyDescent="0.25">
      <c r="A18" s="57" t="s">
        <v>27</v>
      </c>
      <c r="B18" s="57"/>
      <c r="C18" s="57"/>
      <c r="D18" s="57"/>
      <c r="E18" s="57"/>
      <c r="F18" s="57"/>
      <c r="G18" s="57"/>
      <c r="H18" s="4">
        <f t="shared" si="0"/>
        <v>-0.22860954244297213</v>
      </c>
      <c r="I18" s="1">
        <v>86739</v>
      </c>
      <c r="J18" s="4">
        <f t="shared" si="1"/>
        <v>-0.18303217884725764</v>
      </c>
      <c r="K18" s="1">
        <v>112445</v>
      </c>
      <c r="L18" s="4">
        <f t="shared" si="2"/>
        <v>-0.1585848952793163</v>
      </c>
      <c r="M18" s="1">
        <v>137637</v>
      </c>
      <c r="N18" s="1">
        <v>163578</v>
      </c>
      <c r="O18" s="13">
        <f t="shared" si="6"/>
        <v>1.2022289031967266E-2</v>
      </c>
      <c r="P18" s="14">
        <f t="shared" si="3"/>
        <v>1.8050080807600857E-2</v>
      </c>
      <c r="Q18" s="14">
        <f t="shared" si="4"/>
        <v>2.3906365043421984E-2</v>
      </c>
      <c r="R18" s="15">
        <f t="shared" si="5"/>
        <v>2.9645086454414823E-2</v>
      </c>
    </row>
    <row r="19" spans="1:18" x14ac:dyDescent="0.25">
      <c r="A19" s="51" t="s">
        <v>28</v>
      </c>
      <c r="B19" s="51"/>
      <c r="C19" s="51"/>
      <c r="D19" s="51"/>
      <c r="E19" s="51"/>
      <c r="F19" s="51"/>
      <c r="G19" s="51"/>
      <c r="H19" s="4">
        <f t="shared" si="0"/>
        <v>0.15815383044722528</v>
      </c>
      <c r="I19" s="1">
        <f>SUM(I12:I18)</f>
        <v>7214849</v>
      </c>
      <c r="J19" s="4">
        <f t="shared" si="1"/>
        <v>8.20301121855469E-2</v>
      </c>
      <c r="K19" s="1">
        <f>SUM(K12:K18)</f>
        <v>6229612</v>
      </c>
      <c r="L19" s="4">
        <f t="shared" si="2"/>
        <v>4.3396747192172937E-2</v>
      </c>
      <c r="M19" s="1">
        <f>SUM(M12:M18)</f>
        <v>5757337</v>
      </c>
      <c r="N19" s="1">
        <f>SUM(N12:N18)</f>
        <v>5517879</v>
      </c>
      <c r="O19" s="16">
        <f t="shared" si="6"/>
        <v>1</v>
      </c>
      <c r="P19" s="17">
        <f t="shared" si="3"/>
        <v>1</v>
      </c>
      <c r="Q19" s="17">
        <f t="shared" si="4"/>
        <v>1</v>
      </c>
      <c r="R19" s="18">
        <f t="shared" si="5"/>
        <v>1</v>
      </c>
    </row>
    <row r="20" spans="1:18" x14ac:dyDescent="0.25">
      <c r="I20" s="1"/>
      <c r="O20" s="24"/>
      <c r="P20" s="25"/>
      <c r="Q20" s="25"/>
      <c r="R20" s="26"/>
    </row>
    <row r="21" spans="1:18" x14ac:dyDescent="0.25">
      <c r="O21" s="24"/>
      <c r="P21" s="25"/>
      <c r="Q21" s="25"/>
      <c r="R21" s="26"/>
    </row>
    <row r="22" spans="1:18" ht="45" x14ac:dyDescent="0.25">
      <c r="A22" s="55" t="s">
        <v>29</v>
      </c>
      <c r="B22" s="55"/>
      <c r="C22" s="55"/>
      <c r="D22" s="55"/>
      <c r="E22" s="55"/>
      <c r="F22" s="55"/>
      <c r="G22" s="55"/>
      <c r="H22" s="33" t="s">
        <v>3</v>
      </c>
      <c r="I22" s="34">
        <v>2018</v>
      </c>
      <c r="J22" s="33" t="s">
        <v>3</v>
      </c>
      <c r="K22" s="34">
        <v>2017</v>
      </c>
      <c r="L22" s="33" t="s">
        <v>3</v>
      </c>
      <c r="M22" s="34">
        <v>2016</v>
      </c>
      <c r="N22" s="34">
        <v>2015</v>
      </c>
      <c r="O22" s="35">
        <v>2018</v>
      </c>
      <c r="P22" s="36">
        <v>2017</v>
      </c>
      <c r="Q22" s="36">
        <v>2016</v>
      </c>
      <c r="R22" s="37">
        <v>2015</v>
      </c>
    </row>
    <row r="23" spans="1:18" x14ac:dyDescent="0.25">
      <c r="A23" s="56" t="s">
        <v>30</v>
      </c>
      <c r="B23" s="56"/>
      <c r="C23" s="56"/>
      <c r="D23" s="56"/>
      <c r="E23" s="56"/>
      <c r="F23" s="56"/>
      <c r="G23" s="56"/>
      <c r="H23" s="9"/>
      <c r="I23" s="9"/>
      <c r="J23" s="9"/>
      <c r="K23" s="9"/>
      <c r="L23" s="9"/>
      <c r="M23" s="9"/>
      <c r="N23" s="9"/>
      <c r="O23" s="24"/>
      <c r="P23" s="25"/>
      <c r="Q23" s="25"/>
      <c r="R23" s="26"/>
    </row>
    <row r="24" spans="1:18" x14ac:dyDescent="0.25">
      <c r="A24" s="57" t="s">
        <v>31</v>
      </c>
      <c r="B24" s="57"/>
      <c r="C24" s="57"/>
      <c r="D24" s="57"/>
      <c r="E24" s="57"/>
      <c r="F24" s="57"/>
      <c r="G24" s="57"/>
      <c r="H24" s="4">
        <f>(I24-K24)/K24</f>
        <v>0.45889398796358544</v>
      </c>
      <c r="I24" s="1">
        <v>449192</v>
      </c>
      <c r="J24" s="4">
        <f>(K24-M24)/M24</f>
        <v>-8.3620291968630481E-2</v>
      </c>
      <c r="K24" s="1">
        <v>307899</v>
      </c>
      <c r="L24" s="11">
        <f>(M24-N24)/N24</f>
        <v>0.19090573982575657</v>
      </c>
      <c r="M24" s="3">
        <v>335995</v>
      </c>
      <c r="N24" s="3">
        <v>282134</v>
      </c>
      <c r="O24" s="13">
        <f t="shared" ref="O24:O38" si="7">I24/$I$47</f>
        <v>6.2259376460962662E-2</v>
      </c>
      <c r="P24" s="14">
        <f t="shared" ref="P24:P38" si="8">K24/$K$47</f>
        <v>4.9425068527542325E-2</v>
      </c>
      <c r="Q24" s="14">
        <f t="shared" ref="Q24:Q38" si="9">M24/$M$47</f>
        <v>5.8359446389884766E-2</v>
      </c>
      <c r="R24" s="15">
        <f t="shared" ref="R24:R38" si="10">N24/$N$47</f>
        <v>5.1130878368300575E-2</v>
      </c>
    </row>
    <row r="25" spans="1:18" x14ac:dyDescent="0.25">
      <c r="A25" s="57" t="s">
        <v>32</v>
      </c>
      <c r="B25" s="57"/>
      <c r="C25" s="57"/>
      <c r="D25" s="57"/>
      <c r="E25" s="57"/>
      <c r="F25" s="57"/>
      <c r="G25" s="57"/>
      <c r="H25" s="4">
        <f t="shared" ref="H25:H47" si="11">(I25-K25)/K25</f>
        <v>-0.18090858972704774</v>
      </c>
      <c r="I25" s="1">
        <v>209490</v>
      </c>
      <c r="J25" s="4">
        <f t="shared" ref="J25:J47" si="12">(K25-M25)/M25</f>
        <v>7.9976691059416682E-2</v>
      </c>
      <c r="K25" s="1">
        <v>255759</v>
      </c>
      <c r="L25" s="11">
        <f t="shared" ref="L25:L47" si="13">(M25-N25)/N25</f>
        <v>0.16740691810567931</v>
      </c>
      <c r="M25" s="3">
        <v>236819</v>
      </c>
      <c r="N25" s="3">
        <v>202859</v>
      </c>
      <c r="O25" s="16">
        <f t="shared" si="7"/>
        <v>2.903595071774891E-2</v>
      </c>
      <c r="P25" s="17">
        <f t="shared" si="8"/>
        <v>4.1055365887955782E-2</v>
      </c>
      <c r="Q25" s="17">
        <f t="shared" si="9"/>
        <v>4.1133426790893081E-2</v>
      </c>
      <c r="R25" s="18">
        <f t="shared" si="10"/>
        <v>3.6763944986832803E-2</v>
      </c>
    </row>
    <row r="26" spans="1:18" x14ac:dyDescent="0.25">
      <c r="A26" s="57" t="s">
        <v>33</v>
      </c>
      <c r="B26" s="57"/>
      <c r="C26" s="57"/>
      <c r="D26" s="57"/>
      <c r="E26" s="57"/>
      <c r="F26" s="57"/>
      <c r="G26" s="57"/>
      <c r="H26" s="4">
        <f t="shared" si="11"/>
        <v>0.38517968892186649</v>
      </c>
      <c r="I26" s="1">
        <v>98942</v>
      </c>
      <c r="J26" s="4">
        <f t="shared" si="12"/>
        <v>0.16508449142036929</v>
      </c>
      <c r="K26" s="1">
        <v>71429</v>
      </c>
      <c r="L26" s="11">
        <f t="shared" si="13"/>
        <v>0.41510479180131105</v>
      </c>
      <c r="M26" s="3">
        <v>61308</v>
      </c>
      <c r="N26" s="3">
        <v>43324</v>
      </c>
      <c r="O26" s="13">
        <f t="shared" si="7"/>
        <v>1.371366192140681E-2</v>
      </c>
      <c r="P26" s="14">
        <f t="shared" si="8"/>
        <v>1.1466043150038879E-2</v>
      </c>
      <c r="Q26" s="14">
        <f t="shared" si="9"/>
        <v>1.0648673162609727E-2</v>
      </c>
      <c r="R26" s="15">
        <f t="shared" si="10"/>
        <v>7.8515676041464484E-3</v>
      </c>
    </row>
    <row r="27" spans="1:18" x14ac:dyDescent="0.25">
      <c r="A27" s="57" t="s">
        <v>34</v>
      </c>
      <c r="B27" s="57"/>
      <c r="C27" s="57"/>
      <c r="D27" s="57"/>
      <c r="E27" s="57"/>
      <c r="F27" s="57"/>
      <c r="G27" s="57"/>
      <c r="H27" s="4">
        <f t="shared" si="11"/>
        <v>0.89949859496390983</v>
      </c>
      <c r="I27" s="1">
        <v>34474</v>
      </c>
      <c r="J27" s="4">
        <f t="shared" si="12"/>
        <v>-0.20912497821160886</v>
      </c>
      <c r="K27" s="1">
        <v>18149</v>
      </c>
      <c r="L27" s="11">
        <f t="shared" si="13"/>
        <v>1.5446884009758262</v>
      </c>
      <c r="M27" s="3">
        <v>22948</v>
      </c>
      <c r="N27" s="3">
        <v>9018</v>
      </c>
      <c r="O27" s="16">
        <f t="shared" si="7"/>
        <v>4.7782011792623794E-3</v>
      </c>
      <c r="P27" s="17">
        <f t="shared" si="8"/>
        <v>2.9133435597594199E-3</v>
      </c>
      <c r="Q27" s="17">
        <f t="shared" si="9"/>
        <v>3.9858705509161615E-3</v>
      </c>
      <c r="R27" s="18">
        <f t="shared" si="10"/>
        <v>1.6343236232617643E-3</v>
      </c>
    </row>
    <row r="28" spans="1:18" x14ac:dyDescent="0.25">
      <c r="A28" s="57" t="s">
        <v>35</v>
      </c>
      <c r="B28" s="57"/>
      <c r="C28" s="57"/>
      <c r="D28" s="57"/>
      <c r="E28" s="57"/>
      <c r="F28" s="57"/>
      <c r="G28" s="57"/>
      <c r="H28" s="4">
        <f t="shared" si="11"/>
        <v>8.7739032620922391E-2</v>
      </c>
      <c r="I28" s="1">
        <v>14505</v>
      </c>
      <c r="J28" s="4">
        <f t="shared" si="12"/>
        <v>-3.0604826984588544E-2</v>
      </c>
      <c r="K28" s="1">
        <v>13335</v>
      </c>
      <c r="L28" s="11">
        <f t="shared" si="13"/>
        <v>-1.2632787826586276E-2</v>
      </c>
      <c r="M28" s="3">
        <v>13756</v>
      </c>
      <c r="N28" s="3">
        <v>13932</v>
      </c>
      <c r="O28" s="13">
        <f t="shared" si="7"/>
        <v>2.0104370860706856E-3</v>
      </c>
      <c r="P28" s="14">
        <f t="shared" si="8"/>
        <v>2.1405827521842453E-3</v>
      </c>
      <c r="Q28" s="14">
        <f t="shared" si="9"/>
        <v>2.3892990804602891E-3</v>
      </c>
      <c r="R28" s="15">
        <f t="shared" si="10"/>
        <v>2.5248832024044022E-3</v>
      </c>
    </row>
    <row r="29" spans="1:18" x14ac:dyDescent="0.25">
      <c r="A29" s="57" t="s">
        <v>36</v>
      </c>
      <c r="B29" s="57"/>
      <c r="C29" s="57"/>
      <c r="D29" s="57"/>
      <c r="E29" s="57"/>
      <c r="F29" s="57"/>
      <c r="G29" s="57"/>
      <c r="H29" s="4">
        <f t="shared" si="11"/>
        <v>-1</v>
      </c>
      <c r="J29" s="4" t="e">
        <f t="shared" si="12"/>
        <v>#DIV/0!</v>
      </c>
      <c r="K29" s="1">
        <v>135000</v>
      </c>
      <c r="L29" s="11" t="e">
        <f t="shared" si="13"/>
        <v>#DIV/0!</v>
      </c>
      <c r="M29" s="3"/>
      <c r="N29" s="3"/>
      <c r="O29" s="16">
        <f t="shared" si="7"/>
        <v>0</v>
      </c>
      <c r="P29" s="17">
        <f t="shared" si="8"/>
        <v>2.1670691529424305E-2</v>
      </c>
      <c r="Q29" s="17">
        <f t="shared" si="9"/>
        <v>0</v>
      </c>
      <c r="R29" s="18">
        <f t="shared" si="10"/>
        <v>0</v>
      </c>
    </row>
    <row r="30" spans="1:18" x14ac:dyDescent="0.25">
      <c r="A30" s="57" t="s">
        <v>37</v>
      </c>
      <c r="B30" s="57"/>
      <c r="C30" s="57"/>
      <c r="D30" s="57"/>
      <c r="E30" s="57"/>
      <c r="F30" s="57"/>
      <c r="G30" s="57"/>
      <c r="H30" s="4">
        <f t="shared" si="11"/>
        <v>0</v>
      </c>
      <c r="I30" s="1">
        <v>228200</v>
      </c>
      <c r="J30" s="4">
        <f t="shared" si="12"/>
        <v>0</v>
      </c>
      <c r="K30" s="1">
        <v>228200</v>
      </c>
      <c r="L30" s="11">
        <f t="shared" si="13"/>
        <v>0</v>
      </c>
      <c r="M30" s="3">
        <v>228200</v>
      </c>
      <c r="N30" s="3">
        <v>228200</v>
      </c>
      <c r="O30" s="13">
        <f t="shared" si="7"/>
        <v>3.1629213584373005E-2</v>
      </c>
      <c r="P30" s="14">
        <f t="shared" si="8"/>
        <v>3.6631494866775006E-2</v>
      </c>
      <c r="Q30" s="14">
        <f t="shared" si="9"/>
        <v>3.963638050022085E-2</v>
      </c>
      <c r="R30" s="15">
        <f t="shared" si="10"/>
        <v>4.1356470484401706E-2</v>
      </c>
    </row>
    <row r="31" spans="1:18" x14ac:dyDescent="0.25">
      <c r="A31" s="57" t="s">
        <v>38</v>
      </c>
      <c r="B31" s="57"/>
      <c r="C31" s="57"/>
      <c r="D31" s="57"/>
      <c r="E31" s="57"/>
      <c r="F31" s="57"/>
      <c r="G31" s="57"/>
      <c r="H31" s="4">
        <f t="shared" si="11"/>
        <v>0.19799799363196233</v>
      </c>
      <c r="I31" s="1">
        <v>54933</v>
      </c>
      <c r="J31" s="4">
        <f t="shared" si="12"/>
        <v>6.0649518874907479E-2</v>
      </c>
      <c r="K31" s="1">
        <v>45854</v>
      </c>
      <c r="L31" s="11">
        <f t="shared" si="13"/>
        <v>0.23810069305229395</v>
      </c>
      <c r="M31" s="3">
        <v>43232</v>
      </c>
      <c r="N31" s="3">
        <v>34918</v>
      </c>
      <c r="O31" s="16">
        <f t="shared" si="7"/>
        <v>7.6138807617456717E-3</v>
      </c>
      <c r="P31" s="17">
        <f t="shared" si="8"/>
        <v>7.360651032520163E-3</v>
      </c>
      <c r="Q31" s="17">
        <f t="shared" si="9"/>
        <v>7.509027176974355E-3</v>
      </c>
      <c r="R31" s="18">
        <f t="shared" si="10"/>
        <v>6.3281561629024482E-3</v>
      </c>
    </row>
    <row r="32" spans="1:18" x14ac:dyDescent="0.25">
      <c r="A32" s="57" t="s">
        <v>39</v>
      </c>
      <c r="B32" s="57"/>
      <c r="C32" s="57"/>
      <c r="D32" s="57"/>
      <c r="E32" s="57"/>
      <c r="F32" s="57"/>
      <c r="G32" s="57"/>
      <c r="H32" s="4">
        <f t="shared" si="11"/>
        <v>1.3118884369552586E-2</v>
      </c>
      <c r="I32" s="1">
        <f>SUM(I24:I31)</f>
        <v>1089736</v>
      </c>
      <c r="J32" s="4">
        <f t="shared" si="12"/>
        <v>0.1415397905881404</v>
      </c>
      <c r="K32" s="1">
        <f>SUM(K24:K31)</f>
        <v>1075625</v>
      </c>
      <c r="L32" s="11">
        <f t="shared" si="13"/>
        <v>0.15701787238222709</v>
      </c>
      <c r="M32" s="3">
        <f>SUM(M24:M31)</f>
        <v>942258</v>
      </c>
      <c r="N32" s="3">
        <f>SUM(N24:N31)</f>
        <v>814385</v>
      </c>
      <c r="O32" s="13">
        <f t="shared" si="7"/>
        <v>0.15104072171157013</v>
      </c>
      <c r="P32" s="14">
        <f t="shared" si="8"/>
        <v>0.17266324130620012</v>
      </c>
      <c r="Q32" s="14">
        <f t="shared" si="9"/>
        <v>0.16366212365195923</v>
      </c>
      <c r="R32" s="15">
        <f t="shared" si="10"/>
        <v>0.14759022443225014</v>
      </c>
    </row>
    <row r="33" spans="1:18" x14ac:dyDescent="0.25">
      <c r="A33" s="57" t="s">
        <v>40</v>
      </c>
      <c r="B33" s="57"/>
      <c r="C33" s="57"/>
      <c r="D33" s="57"/>
      <c r="E33" s="57"/>
      <c r="F33" s="57"/>
      <c r="G33" s="57"/>
      <c r="H33" s="4">
        <f t="shared" si="11"/>
        <v>6.8990031800391385E-2</v>
      </c>
      <c r="I33" s="1">
        <v>139841</v>
      </c>
      <c r="J33" s="4">
        <f t="shared" si="12"/>
        <v>9.9349547035985003E-2</v>
      </c>
      <c r="K33" s="1">
        <v>130816</v>
      </c>
      <c r="L33" s="11">
        <f t="shared" si="13"/>
        <v>-1.1382140839453657E-2</v>
      </c>
      <c r="M33" s="3">
        <v>118994</v>
      </c>
      <c r="N33" s="3">
        <v>120364</v>
      </c>
      <c r="O33" s="16">
        <f t="shared" si="7"/>
        <v>1.9382387628625354E-2</v>
      </c>
      <c r="P33" s="17">
        <f t="shared" si="8"/>
        <v>2.0999060615653108E-2</v>
      </c>
      <c r="Q33" s="17">
        <f t="shared" si="9"/>
        <v>2.0668236026482382E-2</v>
      </c>
      <c r="R33" s="18">
        <f t="shared" si="10"/>
        <v>2.1813454046382678E-2</v>
      </c>
    </row>
    <row r="34" spans="1:18" x14ac:dyDescent="0.25">
      <c r="A34" s="57" t="s">
        <v>41</v>
      </c>
      <c r="B34" s="57"/>
      <c r="C34" s="57"/>
      <c r="D34" s="57"/>
      <c r="E34" s="57"/>
      <c r="F34" s="57"/>
      <c r="G34" s="57"/>
      <c r="H34" s="4">
        <f t="shared" si="11"/>
        <v>-0.25791776099135655</v>
      </c>
      <c r="I34" s="1">
        <v>182527</v>
      </c>
      <c r="J34" s="4" t="e">
        <f t="shared" si="12"/>
        <v>#DIV/0!</v>
      </c>
      <c r="K34" s="1">
        <v>245966</v>
      </c>
      <c r="L34" s="11" t="e">
        <f t="shared" si="13"/>
        <v>#DIV/0!</v>
      </c>
      <c r="M34" s="3"/>
      <c r="N34" s="3"/>
      <c r="O34" s="13">
        <f t="shared" si="7"/>
        <v>2.5298796967199173E-2</v>
      </c>
      <c r="P34" s="14">
        <f t="shared" si="8"/>
        <v>3.9483357872047251E-2</v>
      </c>
      <c r="Q34" s="14">
        <f t="shared" si="9"/>
        <v>0</v>
      </c>
      <c r="R34" s="15">
        <f t="shared" si="10"/>
        <v>0</v>
      </c>
    </row>
    <row r="35" spans="1:18" x14ac:dyDescent="0.25">
      <c r="A35" s="57" t="s">
        <v>42</v>
      </c>
      <c r="B35" s="57"/>
      <c r="C35" s="57"/>
      <c r="D35" s="57"/>
      <c r="E35" s="57"/>
      <c r="F35" s="57"/>
      <c r="G35" s="57"/>
      <c r="H35" s="4">
        <f t="shared" si="11"/>
        <v>2.9200331600931033</v>
      </c>
      <c r="I35" s="1">
        <v>122944</v>
      </c>
      <c r="J35" s="4">
        <f t="shared" si="12"/>
        <v>-0.91182316838308264</v>
      </c>
      <c r="K35" s="1">
        <v>31363</v>
      </c>
      <c r="L35" s="11">
        <f t="shared" si="13"/>
        <v>0.51447914670754291</v>
      </c>
      <c r="M35" s="3">
        <v>355683</v>
      </c>
      <c r="N35" s="3">
        <v>234855</v>
      </c>
      <c r="O35" s="16">
        <f t="shared" si="7"/>
        <v>1.7040412072380169E-2</v>
      </c>
      <c r="P35" s="17">
        <f t="shared" si="8"/>
        <v>5.0345029513876628E-3</v>
      </c>
      <c r="Q35" s="17">
        <f t="shared" si="9"/>
        <v>6.1779082933654916E-2</v>
      </c>
      <c r="R35" s="18">
        <f t="shared" si="10"/>
        <v>4.2562549849317101E-2</v>
      </c>
    </row>
    <row r="36" spans="1:18" x14ac:dyDescent="0.25">
      <c r="A36" s="57" t="s">
        <v>43</v>
      </c>
      <c r="B36" s="57"/>
      <c r="C36" s="57"/>
      <c r="D36" s="57"/>
      <c r="E36" s="57"/>
      <c r="F36" s="57"/>
      <c r="G36" s="57"/>
      <c r="H36" s="4">
        <f t="shared" si="11"/>
        <v>-0.87148516764904826</v>
      </c>
      <c r="I36" s="1">
        <v>6650</v>
      </c>
      <c r="J36" s="4">
        <f t="shared" si="12"/>
        <v>-0.20955348822999251</v>
      </c>
      <c r="K36" s="1">
        <v>51745</v>
      </c>
      <c r="L36" s="11">
        <f t="shared" si="13"/>
        <v>0.27807497071456461</v>
      </c>
      <c r="M36" s="3">
        <v>65463</v>
      </c>
      <c r="N36" s="3">
        <v>51220</v>
      </c>
      <c r="O36" s="13">
        <f t="shared" si="7"/>
        <v>9.2171021181455077E-4</v>
      </c>
      <c r="P36" s="14">
        <f t="shared" si="8"/>
        <v>8.3062958014078567E-3</v>
      </c>
      <c r="Q36" s="14">
        <f t="shared" si="9"/>
        <v>1.1370360984601041E-2</v>
      </c>
      <c r="R36" s="15">
        <f t="shared" si="10"/>
        <v>9.2825522270423115E-3</v>
      </c>
    </row>
    <row r="37" spans="1:18" x14ac:dyDescent="0.25">
      <c r="A37" s="57" t="s">
        <v>44</v>
      </c>
      <c r="B37" s="57"/>
      <c r="C37" s="57"/>
      <c r="D37" s="57"/>
      <c r="E37" s="57"/>
      <c r="F37" s="57"/>
      <c r="G37" s="57"/>
      <c r="H37" s="4">
        <f t="shared" si="11"/>
        <v>0.43919736298988926</v>
      </c>
      <c r="I37" s="1">
        <v>1711967</v>
      </c>
      <c r="J37" s="4">
        <f t="shared" si="12"/>
        <v>-2.560639062114747E-2</v>
      </c>
      <c r="K37" s="1">
        <v>1189529</v>
      </c>
      <c r="L37" s="11">
        <f t="shared" si="13"/>
        <v>-1.3381856504278913E-2</v>
      </c>
      <c r="M37" s="3">
        <v>1220789</v>
      </c>
      <c r="N37" s="3">
        <v>1237347</v>
      </c>
      <c r="O37" s="16">
        <f t="shared" si="7"/>
        <v>0.23728382950218363</v>
      </c>
      <c r="P37" s="17">
        <f t="shared" si="8"/>
        <v>0.19094752610595972</v>
      </c>
      <c r="Q37" s="17">
        <f t="shared" si="9"/>
        <v>0.21204056667170951</v>
      </c>
      <c r="R37" s="18">
        <f t="shared" si="10"/>
        <v>0.22424322824041629</v>
      </c>
    </row>
    <row r="38" spans="1:18" x14ac:dyDescent="0.25">
      <c r="A38" s="57" t="s">
        <v>45</v>
      </c>
      <c r="B38" s="57"/>
      <c r="C38" s="57"/>
      <c r="D38" s="57"/>
      <c r="E38" s="57"/>
      <c r="F38" s="57"/>
      <c r="G38" s="57"/>
      <c r="H38" s="4">
        <f t="shared" si="11"/>
        <v>0.19398622554351416</v>
      </c>
      <c r="I38" s="1">
        <f>SUM(I32:I37)</f>
        <v>3253665</v>
      </c>
      <c r="J38" s="4">
        <f t="shared" si="12"/>
        <v>8.0856411339652046E-3</v>
      </c>
      <c r="K38" s="1">
        <f>SUM(K32:K37)</f>
        <v>2725044</v>
      </c>
      <c r="L38" s="11">
        <f t="shared" si="13"/>
        <v>9.9674107293593495E-2</v>
      </c>
      <c r="M38" s="3">
        <f>SUM(M32:M37)</f>
        <v>2703187</v>
      </c>
      <c r="N38" s="3">
        <f>SUM(N32:N37)</f>
        <v>2458171</v>
      </c>
      <c r="O38" s="13">
        <f t="shared" si="7"/>
        <v>0.45096785809377299</v>
      </c>
      <c r="P38" s="14">
        <f t="shared" si="8"/>
        <v>0.43743398465265576</v>
      </c>
      <c r="Q38" s="14">
        <f t="shared" si="9"/>
        <v>0.46952037026840709</v>
      </c>
      <c r="R38" s="15">
        <f t="shared" si="10"/>
        <v>0.44549200879540851</v>
      </c>
    </row>
    <row r="39" spans="1:18" x14ac:dyDescent="0.25">
      <c r="A39" s="56" t="s">
        <v>46</v>
      </c>
      <c r="B39" s="56"/>
      <c r="C39" s="56"/>
      <c r="D39" s="56"/>
      <c r="E39" s="56"/>
      <c r="F39" s="56"/>
      <c r="G39" s="56"/>
      <c r="H39" s="7"/>
      <c r="I39" s="50"/>
      <c r="J39" s="7"/>
      <c r="K39" s="8"/>
      <c r="L39" s="12"/>
      <c r="O39" s="30"/>
      <c r="P39" s="31"/>
      <c r="Q39" s="31"/>
      <c r="R39" s="32"/>
    </row>
    <row r="40" spans="1:18" x14ac:dyDescent="0.25">
      <c r="A40" s="57" t="s">
        <v>47</v>
      </c>
      <c r="B40" s="57"/>
      <c r="C40" s="57"/>
      <c r="D40" s="57"/>
      <c r="E40" s="57"/>
      <c r="F40" s="57"/>
      <c r="G40" s="57"/>
      <c r="H40" s="7"/>
      <c r="I40" s="8"/>
      <c r="J40" s="7"/>
      <c r="K40" s="8"/>
      <c r="L40" s="12"/>
      <c r="O40" s="30"/>
      <c r="P40" s="31"/>
      <c r="Q40" s="31"/>
      <c r="R40" s="32"/>
    </row>
    <row r="41" spans="1:18" x14ac:dyDescent="0.25">
      <c r="A41" s="57" t="s">
        <v>48</v>
      </c>
      <c r="B41" s="57"/>
      <c r="C41" s="57"/>
      <c r="D41" s="57"/>
      <c r="E41" s="57"/>
      <c r="F41" s="57"/>
      <c r="G41" s="57"/>
      <c r="H41" s="4">
        <f t="shared" si="11"/>
        <v>0.14429421621510544</v>
      </c>
      <c r="I41" s="1">
        <v>3285398</v>
      </c>
      <c r="J41" s="4">
        <f t="shared" si="12"/>
        <v>0.17234365997737069</v>
      </c>
      <c r="K41" s="1">
        <v>2871113</v>
      </c>
      <c r="L41" s="11">
        <f t="shared" si="13"/>
        <v>-7.4394310107874992E-3</v>
      </c>
      <c r="M41" s="3">
        <v>2449037</v>
      </c>
      <c r="N41" s="3">
        <v>2467393</v>
      </c>
      <c r="O41" s="16">
        <f t="shared" ref="O41:O47" si="14">I41/$I$47</f>
        <v>0.45536614834212052</v>
      </c>
      <c r="P41" s="17">
        <f t="shared" ref="P41:P47" si="15">K41/$K$47</f>
        <v>0.46088151236385189</v>
      </c>
      <c r="Q41" s="17">
        <f t="shared" ref="Q41:Q47" si="16">M41/$M$47</f>
        <v>0.42537669759473867</v>
      </c>
      <c r="R41" s="18">
        <f t="shared" ref="R41:R47" si="17">N41/$N$47</f>
        <v>0.44716330314600955</v>
      </c>
    </row>
    <row r="42" spans="1:18" x14ac:dyDescent="0.25">
      <c r="A42" s="57" t="s">
        <v>49</v>
      </c>
      <c r="B42" s="57"/>
      <c r="C42" s="57"/>
      <c r="D42" s="57"/>
      <c r="E42" s="57"/>
      <c r="F42" s="57"/>
      <c r="G42" s="57"/>
      <c r="H42" s="4">
        <f t="shared" si="11"/>
        <v>-0.15108794197642791</v>
      </c>
      <c r="I42" s="1">
        <v>18727</v>
      </c>
      <c r="J42" s="4">
        <f t="shared" si="12"/>
        <v>9.5713505190483286E-2</v>
      </c>
      <c r="K42" s="1">
        <v>22060</v>
      </c>
      <c r="L42" s="11">
        <f t="shared" si="13"/>
        <v>-0.12385221289003003</v>
      </c>
      <c r="M42" s="3">
        <v>20133</v>
      </c>
      <c r="N42" s="3">
        <v>22979</v>
      </c>
      <c r="O42" s="13">
        <f t="shared" si="14"/>
        <v>2.5956191182933976E-3</v>
      </c>
      <c r="P42" s="14">
        <f t="shared" si="15"/>
        <v>3.5411515195488902E-3</v>
      </c>
      <c r="Q42" s="14">
        <f t="shared" si="16"/>
        <v>3.4969292226597125E-3</v>
      </c>
      <c r="R42" s="15">
        <f t="shared" si="17"/>
        <v>4.1644624682781193E-3</v>
      </c>
    </row>
    <row r="43" spans="1:18" x14ac:dyDescent="0.25">
      <c r="A43" s="57" t="s">
        <v>50</v>
      </c>
      <c r="B43" s="57"/>
      <c r="C43" s="57"/>
      <c r="D43" s="57"/>
      <c r="E43" s="57"/>
      <c r="F43" s="57"/>
      <c r="G43" s="57"/>
      <c r="H43" s="4">
        <f t="shared" si="11"/>
        <v>0.14204197260239881</v>
      </c>
      <c r="I43" s="1">
        <f>I41+I42</f>
        <v>3304125</v>
      </c>
      <c r="J43" s="4">
        <f t="shared" si="12"/>
        <v>0.17171883669411178</v>
      </c>
      <c r="K43" s="1">
        <f>K41+K42</f>
        <v>2893173</v>
      </c>
      <c r="L43" s="11">
        <f t="shared" si="13"/>
        <v>-8.5135875282889469E-3</v>
      </c>
      <c r="M43" s="3">
        <f>M41+M42</f>
        <v>2469170</v>
      </c>
      <c r="N43" s="3">
        <f>N41+N42</f>
        <v>2490372</v>
      </c>
      <c r="O43" s="16">
        <f t="shared" si="14"/>
        <v>0.45796176746041395</v>
      </c>
      <c r="P43" s="17">
        <f t="shared" si="15"/>
        <v>0.46442266388340075</v>
      </c>
      <c r="Q43" s="17">
        <f t="shared" si="16"/>
        <v>0.42887362681739838</v>
      </c>
      <c r="R43" s="18">
        <f t="shared" si="17"/>
        <v>0.45132776561428767</v>
      </c>
    </row>
    <row r="44" spans="1:18" x14ac:dyDescent="0.25">
      <c r="A44" s="57" t="s">
        <v>51</v>
      </c>
      <c r="B44" s="57"/>
      <c r="C44" s="57"/>
      <c r="D44" s="57"/>
      <c r="E44" s="57"/>
      <c r="F44" s="57"/>
      <c r="G44" s="57"/>
      <c r="H44" s="4">
        <f t="shared" si="11"/>
        <v>7.554898375634686E-2</v>
      </c>
      <c r="I44" s="1">
        <v>648826</v>
      </c>
      <c r="J44" s="4">
        <f t="shared" si="12"/>
        <v>4.5339862689443171E-2</v>
      </c>
      <c r="K44" s="1">
        <v>603251</v>
      </c>
      <c r="L44" s="11">
        <f t="shared" si="13"/>
        <v>2.7497943529864219E-2</v>
      </c>
      <c r="M44" s="3">
        <v>577086</v>
      </c>
      <c r="N44" s="3">
        <v>561642</v>
      </c>
      <c r="O44" s="13">
        <f t="shared" si="14"/>
        <v>8.9929255622674842E-2</v>
      </c>
      <c r="P44" s="14">
        <f t="shared" si="15"/>
        <v>9.6836046931975867E-2</v>
      </c>
      <c r="Q44" s="14">
        <f t="shared" si="16"/>
        <v>0.10023488289811766</v>
      </c>
      <c r="R44" s="15">
        <f t="shared" si="17"/>
        <v>0.10178584923663603</v>
      </c>
    </row>
    <row r="45" spans="1:18" x14ac:dyDescent="0.25">
      <c r="A45" s="57" t="s">
        <v>52</v>
      </c>
      <c r="B45" s="57"/>
      <c r="C45" s="57"/>
      <c r="D45" s="57"/>
      <c r="E45" s="57"/>
      <c r="F45" s="57"/>
      <c r="G45" s="57"/>
      <c r="H45" s="4">
        <f t="shared" si="11"/>
        <v>1.0928290766208252E-2</v>
      </c>
      <c r="I45" s="1">
        <v>8233</v>
      </c>
      <c r="J45" s="4">
        <f t="shared" si="12"/>
        <v>3.166962249809982E-2</v>
      </c>
      <c r="K45" s="1">
        <v>8144</v>
      </c>
      <c r="L45" s="11">
        <f t="shared" si="13"/>
        <v>2.5994281258123211E-2</v>
      </c>
      <c r="M45" s="3">
        <v>7894</v>
      </c>
      <c r="N45" s="3">
        <v>7694</v>
      </c>
      <c r="O45" s="16">
        <f t="shared" si="14"/>
        <v>1.1411188231382251E-3</v>
      </c>
      <c r="P45" s="17">
        <f t="shared" si="15"/>
        <v>1.307304531967641E-3</v>
      </c>
      <c r="Q45" s="17">
        <f t="shared" si="16"/>
        <v>1.3711200160768772E-3</v>
      </c>
      <c r="R45" s="18">
        <f t="shared" si="17"/>
        <v>1.394376353667777E-3</v>
      </c>
    </row>
    <row r="46" spans="1:18" x14ac:dyDescent="0.25">
      <c r="A46" s="57" t="s">
        <v>53</v>
      </c>
      <c r="B46" s="57"/>
      <c r="C46" s="57"/>
      <c r="D46" s="57"/>
      <c r="E46" s="57"/>
      <c r="F46" s="57"/>
      <c r="G46" s="57"/>
      <c r="H46" s="4">
        <f t="shared" si="11"/>
        <v>0.13029166504972939</v>
      </c>
      <c r="I46" s="1">
        <v>3961184</v>
      </c>
      <c r="J46" s="4">
        <f t="shared" si="12"/>
        <v>0.14747736686148355</v>
      </c>
      <c r="K46" s="1">
        <v>3504568</v>
      </c>
      <c r="L46" s="11">
        <f t="shared" si="13"/>
        <v>-1.8165132097572709E-3</v>
      </c>
      <c r="M46" s="3">
        <v>3054150</v>
      </c>
      <c r="N46" s="3">
        <v>3059708</v>
      </c>
      <c r="O46" s="13">
        <f t="shared" si="14"/>
        <v>0.54903214190622696</v>
      </c>
      <c r="P46" s="14">
        <f t="shared" si="15"/>
        <v>0.56256601534734429</v>
      </c>
      <c r="Q46" s="14">
        <f t="shared" si="16"/>
        <v>0.53047962973159291</v>
      </c>
      <c r="R46" s="15">
        <f t="shared" si="17"/>
        <v>0.55450799120459149</v>
      </c>
    </row>
    <row r="47" spans="1:18" ht="15.75" thickBot="1" x14ac:dyDescent="0.3">
      <c r="A47" s="56" t="s">
        <v>54</v>
      </c>
      <c r="B47" s="56"/>
      <c r="C47" s="56"/>
      <c r="D47" s="56"/>
      <c r="E47" s="56"/>
      <c r="F47" s="56"/>
      <c r="G47" s="56"/>
      <c r="H47" s="4">
        <f t="shared" si="11"/>
        <v>0.15815383044722528</v>
      </c>
      <c r="I47" s="1">
        <f>I38+I46</f>
        <v>7214849</v>
      </c>
      <c r="J47" s="4">
        <f t="shared" si="12"/>
        <v>8.20301121855469E-2</v>
      </c>
      <c r="K47" s="1">
        <f>K38+K46</f>
        <v>6229612</v>
      </c>
      <c r="L47" s="11">
        <f t="shared" si="13"/>
        <v>4.3396747192172937E-2</v>
      </c>
      <c r="M47" s="3">
        <f>M38+M46</f>
        <v>5757337</v>
      </c>
      <c r="N47" s="3">
        <f>N38+N46</f>
        <v>5517879</v>
      </c>
      <c r="O47" s="19">
        <f t="shared" si="14"/>
        <v>1</v>
      </c>
      <c r="P47" s="20">
        <f t="shared" si="15"/>
        <v>1</v>
      </c>
      <c r="Q47" s="20">
        <f t="shared" si="16"/>
        <v>1</v>
      </c>
      <c r="R47" s="21">
        <f t="shared" si="17"/>
        <v>1</v>
      </c>
    </row>
    <row r="49" spans="9:10" x14ac:dyDescent="0.25">
      <c r="I49" s="1"/>
      <c r="J49" s="1"/>
    </row>
    <row r="50" spans="9:10" x14ac:dyDescent="0.25">
      <c r="I50" s="1"/>
    </row>
  </sheetData>
  <mergeCells count="43">
    <mergeCell ref="A41:G41"/>
    <mergeCell ref="O3:R3"/>
    <mergeCell ref="A47:G47"/>
    <mergeCell ref="A46:G46"/>
    <mergeCell ref="A45:G45"/>
    <mergeCell ref="A44:G44"/>
    <mergeCell ref="A43:G43"/>
    <mergeCell ref="A42:G42"/>
    <mergeCell ref="A23:G23"/>
    <mergeCell ref="A22:G22"/>
    <mergeCell ref="A40:G40"/>
    <mergeCell ref="A39:G39"/>
    <mergeCell ref="A38:G38"/>
    <mergeCell ref="A37:G37"/>
    <mergeCell ref="A36:G36"/>
    <mergeCell ref="A35:G35"/>
    <mergeCell ref="A34:G34"/>
    <mergeCell ref="A33:G33"/>
    <mergeCell ref="A10:G10"/>
    <mergeCell ref="A32:G32"/>
    <mergeCell ref="A31:G31"/>
    <mergeCell ref="A30:G30"/>
    <mergeCell ref="A29:G29"/>
    <mergeCell ref="A28:G28"/>
    <mergeCell ref="A27:G27"/>
    <mergeCell ref="A26:G26"/>
    <mergeCell ref="A25:G25"/>
    <mergeCell ref="A24:G24"/>
    <mergeCell ref="A8:G8"/>
    <mergeCell ref="A9:G9"/>
    <mergeCell ref="A18:G18"/>
    <mergeCell ref="A17:G17"/>
    <mergeCell ref="A16:G16"/>
    <mergeCell ref="A15:G15"/>
    <mergeCell ref="A14:G14"/>
    <mergeCell ref="A13:G13"/>
    <mergeCell ref="A12:G12"/>
    <mergeCell ref="A11:G11"/>
    <mergeCell ref="C1:R1"/>
    <mergeCell ref="A4:G4"/>
    <mergeCell ref="A5:G5"/>
    <mergeCell ref="A6:G6"/>
    <mergeCell ref="A7:G7"/>
  </mergeCells>
  <conditionalFormatting sqref="J6:J19">
    <cfRule type="cellIs" dxfId="56" priority="26" operator="lessThan">
      <formula>-0.01</formula>
    </cfRule>
    <cfRule type="cellIs" dxfId="55" priority="27" operator="greaterThan">
      <formula>0.01</formula>
    </cfRule>
  </conditionalFormatting>
  <conditionalFormatting sqref="L6:L19">
    <cfRule type="cellIs" dxfId="54" priority="23" operator="lessThan">
      <formula>-0.01</formula>
    </cfRule>
    <cfRule type="cellIs" dxfId="53" priority="24" operator="lessThan">
      <formula>-0.01</formula>
    </cfRule>
    <cfRule type="cellIs" dxfId="52" priority="25" operator="greaterThan">
      <formula>0.01</formula>
    </cfRule>
  </conditionalFormatting>
  <conditionalFormatting sqref="H6:H19">
    <cfRule type="cellIs" dxfId="51" priority="21" operator="lessThan">
      <formula>-0.01</formula>
    </cfRule>
    <cfRule type="cellIs" dxfId="50" priority="22" operator="greaterThan">
      <formula>0.01</formula>
    </cfRule>
  </conditionalFormatting>
  <conditionalFormatting sqref="L24:L47 J24:J47 H24:H47">
    <cfRule type="cellIs" dxfId="49" priority="16" operator="greaterThan">
      <formula>-0.01</formula>
    </cfRule>
    <cfRule type="cellIs" dxfId="48" priority="17" operator="lessThan">
      <formula>-0.01</formula>
    </cfRule>
    <cfRule type="cellIs" dxfId="47" priority="18" operator="greaterThan">
      <formula>-0.01</formula>
    </cfRule>
    <cfRule type="cellIs" dxfId="46" priority="19" operator="lessThan">
      <formula>-0.01</formula>
    </cfRule>
    <cfRule type="cellIs" dxfId="45" priority="20" operator="greaterThan">
      <formula>0.01</formula>
    </cfRule>
  </conditionalFormatting>
  <conditionalFormatting sqref="L24:L47">
    <cfRule type="cellIs" dxfId="44" priority="8" operator="equal">
      <formula>0</formula>
    </cfRule>
    <cfRule type="cellIs" dxfId="43" priority="11" operator="lessThan">
      <formula>-0.01</formula>
    </cfRule>
    <cfRule type="cellIs" dxfId="42" priority="12" operator="greaterThan">
      <formula>0.01</formula>
    </cfRule>
    <cfRule type="cellIs" dxfId="41" priority="14" operator="lessThan">
      <formula>-0.01</formula>
    </cfRule>
    <cfRule type="cellIs" dxfId="40" priority="15" operator="greaterThan">
      <formula>-0.01</formula>
    </cfRule>
  </conditionalFormatting>
  <conditionalFormatting sqref="H24:H47 J24:J47 L24:L47">
    <cfRule type="cellIs" priority="13" operator="greaterThan">
      <formula>0.96</formula>
    </cfRule>
  </conditionalFormatting>
  <conditionalFormatting sqref="L46">
    <cfRule type="cellIs" dxfId="39" priority="9" operator="equal">
      <formula>0</formula>
    </cfRule>
    <cfRule type="cellIs" dxfId="38" priority="10" operator="equal">
      <formula>0</formula>
    </cfRule>
  </conditionalFormatting>
  <conditionalFormatting sqref="J24:J47 H24:H47">
    <cfRule type="cellIs" dxfId="37" priority="3" operator="equal">
      <formula>0</formula>
    </cfRule>
    <cfRule type="cellIs" dxfId="36" priority="4" operator="lessThan">
      <formula>-0.01</formula>
    </cfRule>
    <cfRule type="cellIs" dxfId="35" priority="5" operator="greaterThan">
      <formula>0.01</formula>
    </cfRule>
    <cfRule type="cellIs" dxfId="34" priority="6" operator="greaterThan">
      <formula>-0.01</formula>
    </cfRule>
    <cfRule type="cellIs" dxfId="33" priority="7" operator="equal">
      <formula>0</formula>
    </cfRule>
  </conditionalFormatting>
  <conditionalFormatting sqref="H41:H47 J41:J47 L41:L47">
    <cfRule type="cellIs" dxfId="32" priority="2" operator="greaterThan">
      <formula>0.01</formula>
    </cfRule>
    <cfRule type="cellIs" dxfId="31" priority="1" operator="lessThan">
      <formula>-0.01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9"/>
  <sheetViews>
    <sheetView topLeftCell="A10" workbookViewId="0">
      <selection activeCell="A20" sqref="A20:G20"/>
    </sheetView>
  </sheetViews>
  <sheetFormatPr defaultRowHeight="15" x14ac:dyDescent="0.25"/>
  <cols>
    <col min="8" max="8" width="13.28515625" customWidth="1"/>
    <col min="9" max="9" width="13.28515625" bestFit="1" customWidth="1"/>
    <col min="10" max="10" width="12.85546875" customWidth="1"/>
    <col min="11" max="11" width="13.28515625" bestFit="1" customWidth="1"/>
    <col min="12" max="12" width="13.85546875" customWidth="1"/>
    <col min="13" max="14" width="13.28515625" bestFit="1" customWidth="1"/>
  </cols>
  <sheetData>
    <row r="1" spans="1:19" ht="66.75" customHeight="1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ht="18" customHeight="1" thickBot="1" x14ac:dyDescent="0.3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 ht="52.5" customHeight="1" x14ac:dyDescent="0.25">
      <c r="O3" s="62" t="s">
        <v>55</v>
      </c>
      <c r="P3" s="63"/>
      <c r="Q3" s="63"/>
      <c r="R3" s="64"/>
    </row>
    <row r="4" spans="1:19" ht="45" x14ac:dyDescent="0.25">
      <c r="H4" s="33" t="s">
        <v>3</v>
      </c>
      <c r="I4" s="38" t="s">
        <v>4</v>
      </c>
      <c r="J4" s="33" t="s">
        <v>5</v>
      </c>
      <c r="K4" s="38" t="s">
        <v>6</v>
      </c>
      <c r="L4" s="33" t="s">
        <v>7</v>
      </c>
      <c r="M4" s="38" t="s">
        <v>8</v>
      </c>
      <c r="N4" s="38" t="s">
        <v>9</v>
      </c>
      <c r="O4" s="39" t="s">
        <v>10</v>
      </c>
      <c r="P4" s="40" t="s">
        <v>11</v>
      </c>
      <c r="Q4" s="40" t="s">
        <v>12</v>
      </c>
      <c r="R4" s="41" t="s">
        <v>13</v>
      </c>
    </row>
    <row r="5" spans="1:19" x14ac:dyDescent="0.25">
      <c r="A5" s="56" t="s">
        <v>56</v>
      </c>
      <c r="B5" s="56"/>
      <c r="C5" s="56"/>
      <c r="D5" s="56"/>
      <c r="E5" s="56"/>
      <c r="F5" s="56"/>
      <c r="G5" s="56"/>
      <c r="H5" s="9"/>
      <c r="I5" s="48"/>
      <c r="J5" s="9"/>
      <c r="K5" s="9"/>
      <c r="L5" s="9"/>
      <c r="M5" s="9"/>
      <c r="N5" s="9"/>
      <c r="O5" s="27"/>
      <c r="P5" s="28"/>
      <c r="Q5" s="28"/>
      <c r="R5" s="29"/>
    </row>
    <row r="6" spans="1:19" x14ac:dyDescent="0.25">
      <c r="A6" s="57" t="s">
        <v>57</v>
      </c>
      <c r="B6" s="57"/>
      <c r="C6" s="57"/>
      <c r="D6" s="57"/>
      <c r="E6" s="57"/>
      <c r="F6" s="57"/>
      <c r="G6" s="57"/>
      <c r="H6" s="4">
        <f>(I6-K6)/K6</f>
        <v>9.8302922628394102E-2</v>
      </c>
      <c r="I6" s="2">
        <v>4735366</v>
      </c>
      <c r="J6" s="4">
        <f>(K6-M6)/M6</f>
        <v>7.2710693568632231E-2</v>
      </c>
      <c r="K6" s="2">
        <v>4311530</v>
      </c>
      <c r="L6" s="10">
        <f>(M6-N6)/N6</f>
        <v>0.1402181665094096</v>
      </c>
      <c r="M6" s="2">
        <v>4019285</v>
      </c>
      <c r="N6" s="2">
        <v>3525014</v>
      </c>
      <c r="O6" s="13">
        <f>I6/I12</f>
        <v>0.96432575929438391</v>
      </c>
      <c r="P6" s="44">
        <f>K6/$K$12</f>
        <v>0.96792587824939869</v>
      </c>
      <c r="Q6" s="44">
        <f>M6/$M$12</f>
        <v>0.98087203321891858</v>
      </c>
      <c r="R6" s="45">
        <f>N6/$N$12</f>
        <v>0.98720890405683837</v>
      </c>
    </row>
    <row r="7" spans="1:19" x14ac:dyDescent="0.25">
      <c r="A7" s="57" t="s">
        <v>58</v>
      </c>
      <c r="B7" s="57"/>
      <c r="C7" s="57"/>
      <c r="D7" s="57"/>
      <c r="E7" s="57"/>
      <c r="F7" s="57"/>
      <c r="G7" s="57"/>
      <c r="H7" s="4">
        <f t="shared" ref="H7:H57" si="0">(I7-K7)/K7</f>
        <v>-0.25410368292556229</v>
      </c>
      <c r="I7" s="2">
        <v>-57437</v>
      </c>
      <c r="J7" s="4">
        <f t="shared" ref="J7:J57" si="1">(K7-M7)/M7</f>
        <v>-0.39021222679759265</v>
      </c>
      <c r="K7" s="2">
        <v>-77004</v>
      </c>
      <c r="L7" s="10">
        <f t="shared" ref="L7:L57" si="2">(M7-N7)/N7</f>
        <v>-4.0432823458788306E-2</v>
      </c>
      <c r="M7" s="2">
        <v>-126280</v>
      </c>
      <c r="N7" s="2">
        <v>-131601</v>
      </c>
      <c r="O7" s="16">
        <f>I7/I6</f>
        <v>-1.2129368669707897E-2</v>
      </c>
      <c r="P7" s="22">
        <f t="shared" ref="P7:P12" si="3">K7/$K$12</f>
        <v>-1.7287172843217305E-2</v>
      </c>
      <c r="Q7" s="22">
        <f t="shared" ref="Q7:Q12" si="4">M7/$M$12</f>
        <v>-3.0817550971101833E-2</v>
      </c>
      <c r="R7" s="23">
        <f t="shared" ref="R7:R12" si="5">N7/$N$12</f>
        <v>-3.6855932765879507E-2</v>
      </c>
    </row>
    <row r="8" spans="1:19" x14ac:dyDescent="0.25">
      <c r="A8" s="57" t="s">
        <v>59</v>
      </c>
      <c r="B8" s="57"/>
      <c r="C8" s="57"/>
      <c r="D8" s="57"/>
      <c r="E8" s="57"/>
      <c r="F8" s="57"/>
      <c r="G8" s="57"/>
      <c r="H8" s="4">
        <f t="shared" si="0"/>
        <v>0.10471136556960567</v>
      </c>
      <c r="I8" s="2">
        <f>I6--I7</f>
        <v>4677929</v>
      </c>
      <c r="J8" s="4">
        <f t="shared" si="1"/>
        <v>8.7726833127622486E-2</v>
      </c>
      <c r="K8" s="2">
        <f>K6--K7</f>
        <v>4234526</v>
      </c>
      <c r="L8" s="10">
        <f t="shared" si="2"/>
        <v>0.14722404847273232</v>
      </c>
      <c r="M8" s="2">
        <f>M6--M7</f>
        <v>3893005</v>
      </c>
      <c r="N8" s="2">
        <f>N6--N7</f>
        <v>3393413</v>
      </c>
      <c r="O8" s="13">
        <f>I8/I12</f>
        <v>0.95262909664220641</v>
      </c>
      <c r="P8" s="44">
        <f t="shared" si="3"/>
        <v>0.95063870540618145</v>
      </c>
      <c r="Q8" s="44">
        <f t="shared" si="4"/>
        <v>0.95005448224781675</v>
      </c>
      <c r="R8" s="45">
        <f t="shared" si="5"/>
        <v>0.95035297129095886</v>
      </c>
      <c r="S8" s="8"/>
    </row>
    <row r="9" spans="1:19" x14ac:dyDescent="0.25">
      <c r="A9" s="57" t="s">
        <v>60</v>
      </c>
      <c r="B9" s="57"/>
      <c r="C9" s="57"/>
      <c r="D9" s="57"/>
      <c r="E9" s="57"/>
      <c r="F9" s="57"/>
      <c r="G9" s="57"/>
      <c r="H9" s="4">
        <f t="shared" si="0"/>
        <v>0.14888340545835554</v>
      </c>
      <c r="I9" s="2">
        <v>92654</v>
      </c>
      <c r="J9" s="4">
        <f t="shared" si="1"/>
        <v>0.11557295413047086</v>
      </c>
      <c r="K9" s="2">
        <v>80647</v>
      </c>
      <c r="L9" s="10">
        <f t="shared" si="2"/>
        <v>0.14944429427758257</v>
      </c>
      <c r="M9" s="2">
        <v>72292</v>
      </c>
      <c r="N9" s="2">
        <v>62893</v>
      </c>
      <c r="O9" s="16">
        <f>I9/I12</f>
        <v>1.8868370238258637E-2</v>
      </c>
      <c r="P9" s="22">
        <f t="shared" si="3"/>
        <v>1.8105015691223129E-2</v>
      </c>
      <c r="Q9" s="22">
        <f t="shared" si="4"/>
        <v>1.7642242594257951E-2</v>
      </c>
      <c r="R9" s="23">
        <f t="shared" si="5"/>
        <v>1.7613697308109057E-2</v>
      </c>
    </row>
    <row r="10" spans="1:19" x14ac:dyDescent="0.25">
      <c r="A10" s="57" t="s">
        <v>61</v>
      </c>
      <c r="B10" s="57"/>
      <c r="C10" s="57"/>
      <c r="D10" s="57"/>
      <c r="E10" s="57"/>
      <c r="F10" s="57"/>
      <c r="G10" s="57"/>
      <c r="H10" s="4">
        <f t="shared" si="0"/>
        <v>4.8506077758188736E-2</v>
      </c>
      <c r="I10" s="2">
        <v>135597</v>
      </c>
      <c r="J10" s="4">
        <f t="shared" si="1"/>
        <v>5.1448827604149726E-2</v>
      </c>
      <c r="K10" s="2">
        <v>129324</v>
      </c>
      <c r="L10" s="10">
        <f t="shared" si="2"/>
        <v>0.24593285925565753</v>
      </c>
      <c r="M10" s="2">
        <v>122996</v>
      </c>
      <c r="N10" s="2">
        <v>98718</v>
      </c>
      <c r="O10" s="13">
        <f>I10/I12</f>
        <v>2.7613426287015741E-2</v>
      </c>
      <c r="P10" s="44">
        <f t="shared" si="3"/>
        <v>2.9032859861516734E-2</v>
      </c>
      <c r="Q10" s="44">
        <f t="shared" si="4"/>
        <v>3.0016118936028201E-2</v>
      </c>
      <c r="R10" s="45">
        <f t="shared" si="5"/>
        <v>2.7646780577519115E-2</v>
      </c>
    </row>
    <row r="11" spans="1:19" x14ac:dyDescent="0.25">
      <c r="A11" s="57" t="s">
        <v>62</v>
      </c>
      <c r="B11" s="57"/>
      <c r="C11" s="57"/>
      <c r="D11" s="57"/>
      <c r="E11" s="57"/>
      <c r="F11" s="57"/>
      <c r="G11" s="57"/>
      <c r="H11" s="4">
        <f t="shared" si="0"/>
        <v>-0.55916801292407103</v>
      </c>
      <c r="I11" s="2">
        <v>4366</v>
      </c>
      <c r="J11" s="4">
        <f t="shared" si="1"/>
        <v>5.6764831412718736E-2</v>
      </c>
      <c r="K11" s="2">
        <v>9904</v>
      </c>
      <c r="L11" s="10">
        <f t="shared" si="2"/>
        <v>-0.40164719402413329</v>
      </c>
      <c r="M11" s="2">
        <v>9372</v>
      </c>
      <c r="N11" s="2">
        <v>15663</v>
      </c>
      <c r="O11" s="16">
        <f>I11/I12</f>
        <v>8.8910683251923516E-4</v>
      </c>
      <c r="P11" s="22">
        <f t="shared" si="3"/>
        <v>2.2234190410786994E-3</v>
      </c>
      <c r="Q11" s="22">
        <f t="shared" si="4"/>
        <v>2.2871562218971047E-3</v>
      </c>
      <c r="R11" s="23">
        <f t="shared" si="5"/>
        <v>4.3865508234129736E-3</v>
      </c>
    </row>
    <row r="12" spans="1:19" x14ac:dyDescent="0.25">
      <c r="A12" s="57" t="s">
        <v>63</v>
      </c>
      <c r="B12" s="57"/>
      <c r="C12" s="57"/>
      <c r="D12" s="57"/>
      <c r="E12" s="57"/>
      <c r="F12" s="57"/>
      <c r="G12" s="57"/>
      <c r="H12" s="4">
        <f t="shared" si="0"/>
        <v>0.10240321874927739</v>
      </c>
      <c r="I12" s="2">
        <f>SUM(I8:I11)</f>
        <v>4910546</v>
      </c>
      <c r="J12" s="4">
        <f t="shared" si="1"/>
        <v>8.7058361286244723E-2</v>
      </c>
      <c r="K12" s="2">
        <f>SUM(K8:K11)</f>
        <v>4454401</v>
      </c>
      <c r="L12" s="10">
        <f t="shared" si="2"/>
        <v>0.14758448444234962</v>
      </c>
      <c r="M12" s="2">
        <f>SUM(M8:M11)</f>
        <v>4097665</v>
      </c>
      <c r="N12" s="2">
        <f>SUM(N8:N11)</f>
        <v>3570687</v>
      </c>
      <c r="O12" s="13">
        <f>SUM(O8:O11)</f>
        <v>1</v>
      </c>
      <c r="P12" s="44">
        <f t="shared" si="3"/>
        <v>1</v>
      </c>
      <c r="Q12" s="44">
        <f t="shared" si="4"/>
        <v>1</v>
      </c>
      <c r="R12" s="45">
        <f t="shared" si="5"/>
        <v>1</v>
      </c>
    </row>
    <row r="13" spans="1:19" x14ac:dyDescent="0.25">
      <c r="H13" s="4" t="e">
        <f t="shared" si="0"/>
        <v>#DIV/0!</v>
      </c>
      <c r="I13" s="2"/>
      <c r="J13" s="4" t="e">
        <f t="shared" si="1"/>
        <v>#DIV/0!</v>
      </c>
      <c r="K13" s="2"/>
      <c r="L13" s="4" t="e">
        <f t="shared" si="2"/>
        <v>#DIV/0!</v>
      </c>
      <c r="M13" s="2"/>
      <c r="N13" s="2"/>
      <c r="O13" s="30"/>
      <c r="P13" s="28"/>
      <c r="Q13" s="28"/>
      <c r="R13" s="29"/>
    </row>
    <row r="14" spans="1:19" x14ac:dyDescent="0.25">
      <c r="A14" s="56" t="s">
        <v>64</v>
      </c>
      <c r="B14" s="56"/>
      <c r="C14" s="56"/>
      <c r="D14" s="56"/>
      <c r="E14" s="56"/>
      <c r="F14" s="56"/>
      <c r="G14" s="56"/>
      <c r="H14" s="4" t="e">
        <f t="shared" si="0"/>
        <v>#DIV/0!</v>
      </c>
      <c r="I14" s="2"/>
      <c r="J14" s="4" t="e">
        <f t="shared" si="1"/>
        <v>#DIV/0!</v>
      </c>
      <c r="K14" s="2"/>
      <c r="L14" s="4" t="e">
        <f t="shared" si="2"/>
        <v>#DIV/0!</v>
      </c>
      <c r="M14" s="2"/>
      <c r="N14" s="2"/>
      <c r="O14" s="30"/>
      <c r="P14" s="28"/>
      <c r="Q14" s="28"/>
      <c r="R14" s="29"/>
    </row>
    <row r="15" spans="1:19" x14ac:dyDescent="0.25">
      <c r="A15" s="57" t="s">
        <v>65</v>
      </c>
      <c r="B15" s="57"/>
      <c r="C15" s="57"/>
      <c r="D15" s="57"/>
      <c r="E15" s="57"/>
      <c r="F15" s="57"/>
      <c r="G15" s="57"/>
      <c r="H15" s="5">
        <f t="shared" si="0"/>
        <v>5.2810165327533777E-2</v>
      </c>
      <c r="I15" s="2">
        <v>2091260</v>
      </c>
      <c r="J15" s="5">
        <f t="shared" si="1"/>
        <v>7.3636145469168551E-2</v>
      </c>
      <c r="K15" s="2">
        <v>1986360</v>
      </c>
      <c r="L15" s="5">
        <f t="shared" si="2"/>
        <v>0.2955143197255094</v>
      </c>
      <c r="M15" s="2">
        <v>1850124</v>
      </c>
      <c r="N15" s="2">
        <v>1428100</v>
      </c>
      <c r="O15" s="16">
        <f>I15/$I$12</f>
        <v>0.42587117603622898</v>
      </c>
      <c r="P15" s="22">
        <f>K15/$K$12</f>
        <v>0.44593201195851023</v>
      </c>
      <c r="Q15" s="22">
        <f>M15/$M$12</f>
        <v>0.45150689478032002</v>
      </c>
      <c r="R15" s="23">
        <f>N15/$N$12</f>
        <v>0.39995104583515723</v>
      </c>
    </row>
    <row r="16" spans="1:19" x14ac:dyDescent="0.25">
      <c r="A16" s="57" t="s">
        <v>66</v>
      </c>
      <c r="B16" s="57"/>
      <c r="C16" s="57"/>
      <c r="D16" s="57"/>
      <c r="E16" s="57"/>
      <c r="F16" s="57"/>
      <c r="G16" s="57"/>
      <c r="H16" s="5">
        <f t="shared" si="0"/>
        <v>7.6894354857529573E-2</v>
      </c>
      <c r="I16" s="2">
        <v>46146</v>
      </c>
      <c r="J16" s="5">
        <f t="shared" si="1"/>
        <v>-0.14033222324760261</v>
      </c>
      <c r="K16" s="2">
        <v>42851</v>
      </c>
      <c r="L16" s="5">
        <f t="shared" si="2"/>
        <v>4.2781531767117846E-2</v>
      </c>
      <c r="M16" s="2">
        <v>49846</v>
      </c>
      <c r="N16" s="2">
        <v>47801</v>
      </c>
      <c r="O16" s="13">
        <f t="shared" ref="O16:O57" si="6">I16/$I$12</f>
        <v>9.3973256741714667E-3</v>
      </c>
      <c r="P16" s="44">
        <f t="shared" ref="P16:P57" si="7">K16/$K$12</f>
        <v>9.6199242052971874E-3</v>
      </c>
      <c r="Q16" s="44">
        <f t="shared" ref="Q16:Q57" si="8">M16/$M$12</f>
        <v>1.2164488800328967E-2</v>
      </c>
      <c r="R16" s="45">
        <f t="shared" ref="R16:R57" si="9">N16/$N$12</f>
        <v>1.3387059689073839E-2</v>
      </c>
    </row>
    <row r="17" spans="1:18" x14ac:dyDescent="0.25">
      <c r="A17" s="57" t="s">
        <v>67</v>
      </c>
      <c r="B17" s="57"/>
      <c r="C17" s="57"/>
      <c r="D17" s="57"/>
      <c r="E17" s="57"/>
      <c r="F17" s="57"/>
      <c r="G17" s="57"/>
      <c r="H17" s="5">
        <f t="shared" si="0"/>
        <v>0.13876318986581487</v>
      </c>
      <c r="I17" s="2">
        <v>667379</v>
      </c>
      <c r="J17" s="5">
        <f t="shared" si="1"/>
        <v>0.10341347692655282</v>
      </c>
      <c r="K17" s="2">
        <v>586056</v>
      </c>
      <c r="L17" s="5">
        <f t="shared" si="2"/>
        <v>9.7294416117809424E-2</v>
      </c>
      <c r="M17" s="2">
        <v>531130</v>
      </c>
      <c r="N17" s="2">
        <v>484036</v>
      </c>
      <c r="O17" s="16">
        <f t="shared" si="6"/>
        <v>0.13590729014655398</v>
      </c>
      <c r="P17" s="22">
        <f t="shared" si="7"/>
        <v>0.13156785839442833</v>
      </c>
      <c r="Q17" s="22">
        <f t="shared" si="8"/>
        <v>0.12961772131201549</v>
      </c>
      <c r="R17" s="23">
        <f t="shared" si="9"/>
        <v>0.13555822731031872</v>
      </c>
    </row>
    <row r="18" spans="1:18" x14ac:dyDescent="0.25">
      <c r="A18" s="57" t="s">
        <v>68</v>
      </c>
      <c r="B18" s="57"/>
      <c r="C18" s="57"/>
      <c r="D18" s="57"/>
      <c r="E18" s="57"/>
      <c r="F18" s="57"/>
      <c r="G18" s="57"/>
      <c r="H18" s="5">
        <f t="shared" si="0"/>
        <v>7.1276914138835579E-2</v>
      </c>
      <c r="I18" s="2">
        <v>1216992</v>
      </c>
      <c r="J18" s="5">
        <f t="shared" si="1"/>
        <v>7.3558234783808463E-2</v>
      </c>
      <c r="K18" s="2">
        <v>1136020</v>
      </c>
      <c r="L18" s="5">
        <f t="shared" si="2"/>
        <v>0.15916116579726275</v>
      </c>
      <c r="M18" s="2">
        <v>1058182</v>
      </c>
      <c r="N18" s="2">
        <v>912886</v>
      </c>
      <c r="O18" s="13">
        <f t="shared" si="6"/>
        <v>0.24783231844279638</v>
      </c>
      <c r="P18" s="44">
        <f t="shared" si="7"/>
        <v>0.25503316832049922</v>
      </c>
      <c r="Q18" s="44">
        <f t="shared" si="8"/>
        <v>0.25824024169862592</v>
      </c>
      <c r="R18" s="45">
        <f t="shared" si="9"/>
        <v>0.25566116548440115</v>
      </c>
    </row>
    <row r="19" spans="1:18" x14ac:dyDescent="0.25">
      <c r="A19" s="57" t="s">
        <v>69</v>
      </c>
      <c r="B19" s="57"/>
      <c r="C19" s="57"/>
      <c r="D19" s="57"/>
      <c r="E19" s="57"/>
      <c r="F19" s="57"/>
      <c r="G19" s="57"/>
      <c r="H19" s="5">
        <f t="shared" si="0"/>
        <v>0.14258562507272798</v>
      </c>
      <c r="I19" s="2">
        <v>176742</v>
      </c>
      <c r="J19" s="5">
        <f t="shared" si="1"/>
        <v>0.13371249322056258</v>
      </c>
      <c r="K19" s="2">
        <v>154686</v>
      </c>
      <c r="L19" s="5">
        <f t="shared" si="2"/>
        <v>0.24337722695584818</v>
      </c>
      <c r="M19" s="2">
        <v>136442</v>
      </c>
      <c r="N19" s="2">
        <v>109735</v>
      </c>
      <c r="O19" s="16">
        <f t="shared" si="6"/>
        <v>3.5992331606302025E-2</v>
      </c>
      <c r="P19" s="22">
        <f t="shared" si="7"/>
        <v>3.4726554703988256E-2</v>
      </c>
      <c r="Q19" s="22">
        <f t="shared" si="8"/>
        <v>3.3297499917636017E-2</v>
      </c>
      <c r="R19" s="23">
        <f t="shared" si="9"/>
        <v>3.0732181230110619E-2</v>
      </c>
    </row>
    <row r="20" spans="1:18" x14ac:dyDescent="0.25">
      <c r="A20" s="57" t="s">
        <v>70</v>
      </c>
      <c r="B20" s="57"/>
      <c r="C20" s="57"/>
      <c r="D20" s="57"/>
      <c r="E20" s="57"/>
      <c r="F20" s="57"/>
      <c r="G20" s="57"/>
      <c r="H20" s="5">
        <f t="shared" si="0"/>
        <v>-0.18809431065692092</v>
      </c>
      <c r="I20" s="2">
        <v>35434</v>
      </c>
      <c r="J20" s="5">
        <f t="shared" si="1"/>
        <v>0.10040089760722119</v>
      </c>
      <c r="K20" s="2">
        <v>43643</v>
      </c>
      <c r="L20" s="5">
        <f t="shared" si="2"/>
        <v>-2.0353217240953441E-2</v>
      </c>
      <c r="M20" s="2">
        <v>39661</v>
      </c>
      <c r="N20" s="2">
        <v>40485</v>
      </c>
      <c r="O20" s="13">
        <f t="shared" si="6"/>
        <v>7.2158981913620192E-3</v>
      </c>
      <c r="P20" s="44">
        <f t="shared" si="7"/>
        <v>9.7977258895191512E-3</v>
      </c>
      <c r="Q20" s="44">
        <f t="shared" si="8"/>
        <v>9.6789269010521851E-3</v>
      </c>
      <c r="R20" s="45">
        <f t="shared" si="9"/>
        <v>1.1338154254349373E-2</v>
      </c>
    </row>
    <row r="21" spans="1:18" x14ac:dyDescent="0.25">
      <c r="A21" s="57" t="s">
        <v>71</v>
      </c>
      <c r="B21" s="57"/>
      <c r="C21" s="57"/>
      <c r="D21" s="57"/>
      <c r="E21" s="57"/>
      <c r="F21" s="57"/>
      <c r="G21" s="57"/>
      <c r="H21" s="5">
        <f t="shared" si="0"/>
        <v>0.24276318185839096</v>
      </c>
      <c r="I21" s="2">
        <v>477661</v>
      </c>
      <c r="J21" s="5">
        <f t="shared" si="1"/>
        <v>-1.244864452375263E-2</v>
      </c>
      <c r="K21" s="2">
        <v>384354</v>
      </c>
      <c r="L21" s="5">
        <f t="shared" si="2"/>
        <v>8.3009616882972329E-2</v>
      </c>
      <c r="M21" s="2">
        <v>389199</v>
      </c>
      <c r="N21" s="2">
        <v>359368</v>
      </c>
      <c r="O21" s="16">
        <f t="shared" si="6"/>
        <v>9.7272482530455881E-2</v>
      </c>
      <c r="P21" s="22">
        <f t="shared" si="7"/>
        <v>8.6286349163445325E-2</v>
      </c>
      <c r="Q21" s="22">
        <f t="shared" si="8"/>
        <v>9.498067802028716E-2</v>
      </c>
      <c r="R21" s="23">
        <f t="shared" si="9"/>
        <v>0.10064393770722553</v>
      </c>
    </row>
    <row r="22" spans="1:18" x14ac:dyDescent="0.25">
      <c r="A22" s="57" t="s">
        <v>72</v>
      </c>
      <c r="B22" s="57"/>
      <c r="C22" s="57"/>
      <c r="D22" s="57"/>
      <c r="E22" s="57"/>
      <c r="F22" s="57"/>
      <c r="G22" s="57"/>
      <c r="H22" s="5">
        <f t="shared" si="0"/>
        <v>7.2947792439026535E-2</v>
      </c>
      <c r="I22" s="2">
        <v>-121727</v>
      </c>
      <c r="J22" s="5">
        <f t="shared" si="1"/>
        <v>8.084599628447578E-2</v>
      </c>
      <c r="K22" s="2">
        <v>-113451</v>
      </c>
      <c r="L22" s="5">
        <f t="shared" si="2"/>
        <v>0.12094190516873131</v>
      </c>
      <c r="M22" s="2">
        <v>-104965</v>
      </c>
      <c r="N22" s="2">
        <v>-93640</v>
      </c>
      <c r="O22" s="13">
        <f t="shared" si="6"/>
        <v>-2.4788893129195817E-2</v>
      </c>
      <c r="P22" s="44">
        <f t="shared" si="7"/>
        <v>-2.5469417773568207E-2</v>
      </c>
      <c r="Q22" s="44">
        <f t="shared" si="8"/>
        <v>-2.5615808027254546E-2</v>
      </c>
      <c r="R22" s="45">
        <f t="shared" si="9"/>
        <v>-2.6224645285347049E-2</v>
      </c>
    </row>
    <row r="23" spans="1:18" x14ac:dyDescent="0.25">
      <c r="A23" s="57" t="s">
        <v>73</v>
      </c>
      <c r="B23" s="57"/>
      <c r="C23" s="57"/>
      <c r="D23" s="57"/>
      <c r="E23" s="57"/>
      <c r="F23" s="57"/>
      <c r="G23" s="57"/>
      <c r="H23" s="5">
        <f t="shared" si="0"/>
        <v>8.7517198714186575E-2</v>
      </c>
      <c r="I23" s="2">
        <f>SUM(I15:I22)</f>
        <v>4589887</v>
      </c>
      <c r="J23" s="5">
        <f t="shared" si="1"/>
        <v>6.8588894270561293E-2</v>
      </c>
      <c r="K23" s="2">
        <f>SUM(K15:K22)</f>
        <v>4220519</v>
      </c>
      <c r="L23" s="5">
        <f t="shared" si="2"/>
        <v>0.20094071615202153</v>
      </c>
      <c r="M23" s="2">
        <f>SUM(M15:M22)</f>
        <v>3949619</v>
      </c>
      <c r="N23" s="2">
        <f>SUM(N15:N22)</f>
        <v>3288771</v>
      </c>
      <c r="O23" s="16">
        <f t="shared" si="6"/>
        <v>0.93469992949867486</v>
      </c>
      <c r="P23" s="22">
        <f t="shared" si="7"/>
        <v>0.94749417486211951</v>
      </c>
      <c r="Q23" s="22">
        <f t="shared" si="8"/>
        <v>0.96387064340301121</v>
      </c>
      <c r="R23" s="23">
        <f t="shared" si="9"/>
        <v>0.92104712622528939</v>
      </c>
    </row>
    <row r="24" spans="1:18" x14ac:dyDescent="0.25">
      <c r="A24" s="57" t="s">
        <v>74</v>
      </c>
      <c r="B24" s="57"/>
      <c r="C24" s="57"/>
      <c r="D24" s="57"/>
      <c r="E24" s="57"/>
      <c r="F24" s="57"/>
      <c r="G24" s="57"/>
      <c r="H24" s="5">
        <f t="shared" si="0"/>
        <v>0.37102898042602678</v>
      </c>
      <c r="I24" s="2">
        <f>I12-I23</f>
        <v>320659</v>
      </c>
      <c r="J24" s="5">
        <f t="shared" si="1"/>
        <v>0.57979276711292438</v>
      </c>
      <c r="K24" s="2">
        <f>K12-K23</f>
        <v>233882</v>
      </c>
      <c r="L24" s="5">
        <f t="shared" si="2"/>
        <v>-0.47485775904879468</v>
      </c>
      <c r="M24" s="2">
        <f>M12-M23</f>
        <v>148046</v>
      </c>
      <c r="N24" s="2">
        <f>N12-N23</f>
        <v>281916</v>
      </c>
      <c r="O24" s="13">
        <f t="shared" si="6"/>
        <v>6.5300070501325108E-2</v>
      </c>
      <c r="P24" s="44">
        <f t="shared" si="7"/>
        <v>5.2505825137880491E-2</v>
      </c>
      <c r="Q24" s="44">
        <f t="shared" si="8"/>
        <v>3.6129356596988772E-2</v>
      </c>
      <c r="R24" s="45">
        <f t="shared" si="9"/>
        <v>7.895287377471058E-2</v>
      </c>
    </row>
    <row r="25" spans="1:18" x14ac:dyDescent="0.25">
      <c r="A25" s="57" t="s">
        <v>75</v>
      </c>
      <c r="B25" s="57"/>
      <c r="C25" s="57"/>
      <c r="D25" s="57"/>
      <c r="E25" s="57"/>
      <c r="F25" s="57"/>
      <c r="G25" s="57"/>
      <c r="H25" s="5">
        <f t="shared" si="0"/>
        <v>1.0307993474714519</v>
      </c>
      <c r="I25" s="2">
        <v>31122</v>
      </c>
      <c r="J25" s="5">
        <f t="shared" si="1"/>
        <v>0.12394572790612395</v>
      </c>
      <c r="K25" s="2">
        <v>15325</v>
      </c>
      <c r="L25" s="5">
        <f t="shared" si="2"/>
        <v>-0.13042091836734693</v>
      </c>
      <c r="M25" s="2">
        <v>13635</v>
      </c>
      <c r="N25" s="2">
        <v>15680</v>
      </c>
      <c r="O25" s="16">
        <f t="shared" si="6"/>
        <v>6.3377880993274478E-3</v>
      </c>
      <c r="P25" s="22">
        <f t="shared" si="7"/>
        <v>3.4404176902797928E-3</v>
      </c>
      <c r="Q25" s="22">
        <f t="shared" si="8"/>
        <v>3.3275048106665627E-3</v>
      </c>
      <c r="R25" s="23">
        <f t="shared" si="9"/>
        <v>4.3913118119846403E-3</v>
      </c>
    </row>
    <row r="26" spans="1:18" x14ac:dyDescent="0.25">
      <c r="A26" s="57" t="s">
        <v>76</v>
      </c>
      <c r="B26" s="57"/>
      <c r="C26" s="57"/>
      <c r="D26" s="57"/>
      <c r="E26" s="57"/>
      <c r="F26" s="57"/>
      <c r="G26" s="57"/>
      <c r="H26" s="5">
        <f t="shared" si="0"/>
        <v>0.37817755181853735</v>
      </c>
      <c r="I26" s="2">
        <v>7048</v>
      </c>
      <c r="J26" s="5" t="e">
        <f t="shared" si="1"/>
        <v>#DIV/0!</v>
      </c>
      <c r="K26" s="2">
        <v>5114</v>
      </c>
      <c r="L26" s="5" t="e">
        <f t="shared" si="2"/>
        <v>#DIV/0!</v>
      </c>
      <c r="M26" s="2"/>
      <c r="N26" s="2"/>
      <c r="O26" s="13">
        <f t="shared" si="6"/>
        <v>1.4352782765908313E-3</v>
      </c>
      <c r="P26" s="44">
        <f t="shared" si="7"/>
        <v>1.1480780468574787E-3</v>
      </c>
      <c r="Q26" s="44"/>
      <c r="R26" s="45"/>
    </row>
    <row r="27" spans="1:18" x14ac:dyDescent="0.25">
      <c r="A27" s="57" t="s">
        <v>77</v>
      </c>
      <c r="B27" s="57"/>
      <c r="C27" s="57"/>
      <c r="D27" s="57"/>
      <c r="E27" s="57"/>
      <c r="F27" s="57"/>
      <c r="G27" s="57"/>
      <c r="H27" s="5">
        <f t="shared" si="0"/>
        <v>-0.23368938541314241</v>
      </c>
      <c r="I27" s="2">
        <v>110984</v>
      </c>
      <c r="J27" s="5">
        <f t="shared" si="1"/>
        <v>4.9893718208510816</v>
      </c>
      <c r="K27" s="2">
        <v>144829</v>
      </c>
      <c r="L27" s="5">
        <f t="shared" si="2"/>
        <v>-0.55475151448194593</v>
      </c>
      <c r="M27" s="2">
        <v>24181</v>
      </c>
      <c r="N27" s="2">
        <v>54309</v>
      </c>
      <c r="O27" s="16">
        <f t="shared" si="6"/>
        <v>2.2601152702774803E-2</v>
      </c>
      <c r="P27" s="22">
        <f t="shared" si="7"/>
        <v>3.2513687025483337E-2</v>
      </c>
      <c r="Q27" s="22">
        <f t="shared" si="8"/>
        <v>5.9011656638597839E-3</v>
      </c>
      <c r="R27" s="23">
        <f t="shared" si="9"/>
        <v>1.5209678137568485E-2</v>
      </c>
    </row>
    <row r="28" spans="1:18" x14ac:dyDescent="0.25">
      <c r="A28" s="57" t="s">
        <v>78</v>
      </c>
      <c r="B28" s="57"/>
      <c r="C28" s="57"/>
      <c r="D28" s="57"/>
      <c r="E28" s="57"/>
      <c r="F28" s="57"/>
      <c r="G28" s="57"/>
      <c r="H28" s="5" t="e">
        <f t="shared" si="0"/>
        <v>#DIV/0!</v>
      </c>
      <c r="I28" s="2"/>
      <c r="J28" s="5">
        <f t="shared" si="1"/>
        <v>-1</v>
      </c>
      <c r="K28" s="2"/>
      <c r="L28" s="5">
        <f t="shared" si="2"/>
        <v>0.95241783405172409</v>
      </c>
      <c r="M28" s="2">
        <v>-115958</v>
      </c>
      <c r="N28" s="2">
        <v>-59392</v>
      </c>
      <c r="O28" s="13"/>
      <c r="P28" s="44"/>
      <c r="Q28" s="44">
        <f t="shared" si="8"/>
        <v>-2.8298555396793053E-2</v>
      </c>
      <c r="R28" s="45">
        <f t="shared" si="9"/>
        <v>-1.6633213720496923E-2</v>
      </c>
    </row>
    <row r="29" spans="1:18" x14ac:dyDescent="0.25">
      <c r="A29" s="57" t="s">
        <v>79</v>
      </c>
      <c r="B29" s="57"/>
      <c r="C29" s="57"/>
      <c r="D29" s="57"/>
      <c r="E29" s="57"/>
      <c r="F29" s="57"/>
      <c r="G29" s="57"/>
      <c r="H29" s="5">
        <f t="shared" si="0"/>
        <v>-0.43722472120700967</v>
      </c>
      <c r="I29" s="2">
        <v>48043</v>
      </c>
      <c r="J29" s="5" t="e">
        <f t="shared" si="1"/>
        <v>#DIV/0!</v>
      </c>
      <c r="K29" s="2">
        <v>85368</v>
      </c>
      <c r="L29" s="5" t="e">
        <f t="shared" si="2"/>
        <v>#DIV/0!</v>
      </c>
      <c r="M29" s="2"/>
      <c r="N29" s="2"/>
      <c r="O29" s="16">
        <f t="shared" si="6"/>
        <v>9.7836370945308324E-3</v>
      </c>
      <c r="P29" s="22">
        <f t="shared" si="7"/>
        <v>1.9164866387197738E-2</v>
      </c>
      <c r="Q29" s="22"/>
      <c r="R29" s="23"/>
    </row>
    <row r="30" spans="1:18" x14ac:dyDescent="0.25">
      <c r="A30" s="57" t="s">
        <v>80</v>
      </c>
      <c r="B30" s="57"/>
      <c r="C30" s="57"/>
      <c r="D30" s="57"/>
      <c r="E30" s="57"/>
      <c r="F30" s="57"/>
      <c r="G30" s="57"/>
      <c r="H30" s="5" t="e">
        <f t="shared" si="0"/>
        <v>#DIV/0!</v>
      </c>
      <c r="I30" s="2">
        <v>-47613</v>
      </c>
      <c r="J30" s="5" t="e">
        <f t="shared" si="1"/>
        <v>#DIV/0!</v>
      </c>
      <c r="K30" s="2"/>
      <c r="L30" s="5">
        <f t="shared" si="2"/>
        <v>-1</v>
      </c>
      <c r="M30" s="2"/>
      <c r="N30" s="2">
        <v>-35</v>
      </c>
      <c r="O30" s="13">
        <f t="shared" si="6"/>
        <v>-9.6960704573381459E-3</v>
      </c>
      <c r="P30" s="44"/>
      <c r="Q30" s="44"/>
      <c r="R30" s="45">
        <f t="shared" si="9"/>
        <v>-9.8020352946085718E-6</v>
      </c>
    </row>
    <row r="31" spans="1:18" x14ac:dyDescent="0.25">
      <c r="A31" s="51" t="s">
        <v>81</v>
      </c>
      <c r="B31" s="51"/>
      <c r="C31" s="51"/>
      <c r="D31" s="51"/>
      <c r="E31" s="51"/>
      <c r="F31" s="51"/>
      <c r="G31" s="51"/>
      <c r="H31" s="5" t="e">
        <f t="shared" si="0"/>
        <v>#DIV/0!</v>
      </c>
      <c r="I31" s="2"/>
      <c r="J31" s="5" t="e">
        <f t="shared" si="1"/>
        <v>#DIV/0!</v>
      </c>
      <c r="K31" s="2"/>
      <c r="L31" s="5">
        <f t="shared" si="2"/>
        <v>-1</v>
      </c>
      <c r="M31" s="2"/>
      <c r="N31" s="2">
        <v>96758</v>
      </c>
      <c r="O31" s="16"/>
      <c r="P31" s="22"/>
      <c r="Q31" s="22"/>
      <c r="R31" s="23">
        <f t="shared" si="9"/>
        <v>2.7097866601021037E-2</v>
      </c>
    </row>
    <row r="32" spans="1:18" x14ac:dyDescent="0.25">
      <c r="A32" s="57" t="s">
        <v>82</v>
      </c>
      <c r="B32" s="57"/>
      <c r="C32" s="57"/>
      <c r="D32" s="57"/>
      <c r="E32" s="57"/>
      <c r="F32" s="57"/>
      <c r="G32" s="57"/>
      <c r="H32" s="5">
        <f t="shared" si="0"/>
        <v>-2.946226971959762E-2</v>
      </c>
      <c r="I32" s="2">
        <f>SUM(I24:I31)</f>
        <v>470243</v>
      </c>
      <c r="J32" s="5">
        <f t="shared" si="1"/>
        <v>5.9311913481345844</v>
      </c>
      <c r="K32" s="2">
        <f>SUM(K24:K31)</f>
        <v>484518</v>
      </c>
      <c r="L32" s="5">
        <f t="shared" si="2"/>
        <v>-0.82040715658366647</v>
      </c>
      <c r="M32" s="2">
        <f>SUM(M24:M31)</f>
        <v>69904</v>
      </c>
      <c r="N32" s="2">
        <f>SUM(N24:N31)</f>
        <v>389236</v>
      </c>
      <c r="O32" s="13">
        <f t="shared" si="6"/>
        <v>9.5761856217210881E-2</v>
      </c>
      <c r="P32" s="44">
        <f t="shared" si="7"/>
        <v>0.10877287428769884</v>
      </c>
      <c r="Q32" s="44">
        <f t="shared" si="8"/>
        <v>1.7059471674722066E-2</v>
      </c>
      <c r="R32" s="45">
        <f t="shared" si="9"/>
        <v>0.10900871456949321</v>
      </c>
    </row>
    <row r="33" spans="1:18" x14ac:dyDescent="0.25">
      <c r="A33" s="56" t="s">
        <v>83</v>
      </c>
      <c r="B33" s="56"/>
      <c r="C33" s="56"/>
      <c r="D33" s="56"/>
      <c r="E33" s="56"/>
      <c r="F33" s="56"/>
      <c r="G33" s="56"/>
      <c r="H33" s="5" t="e">
        <f t="shared" si="0"/>
        <v>#DIV/0!</v>
      </c>
      <c r="I33" s="2"/>
      <c r="J33" s="5" t="e">
        <f t="shared" si="1"/>
        <v>#DIV/0!</v>
      </c>
      <c r="K33" s="2"/>
      <c r="L33" s="5" t="e">
        <f t="shared" si="2"/>
        <v>#DIV/0!</v>
      </c>
      <c r="M33" s="2"/>
      <c r="N33" s="2"/>
      <c r="O33" s="30"/>
      <c r="P33" s="46"/>
      <c r="Q33" s="46"/>
      <c r="R33" s="47"/>
    </row>
    <row r="34" spans="1:18" x14ac:dyDescent="0.25">
      <c r="A34" s="57" t="s">
        <v>84</v>
      </c>
      <c r="B34" s="57"/>
      <c r="C34" s="57"/>
      <c r="D34" s="57"/>
      <c r="E34" s="57"/>
      <c r="F34" s="57"/>
      <c r="G34" s="57"/>
      <c r="H34" s="5">
        <f t="shared" si="0"/>
        <v>0.41523005073800739</v>
      </c>
      <c r="I34" s="2">
        <v>-98183</v>
      </c>
      <c r="J34" s="5">
        <f t="shared" si="1"/>
        <v>-0.22000359776938297</v>
      </c>
      <c r="K34" s="2">
        <v>-69376</v>
      </c>
      <c r="L34" s="5">
        <f t="shared" si="2"/>
        <v>0.33796651473441941</v>
      </c>
      <c r="M34" s="2">
        <v>-88944</v>
      </c>
      <c r="N34" s="2">
        <v>-66477</v>
      </c>
      <c r="O34" s="16">
        <f t="shared" si="6"/>
        <v>-1.9994314277882744E-2</v>
      </c>
      <c r="P34" s="22">
        <f t="shared" si="7"/>
        <v>-1.5574709147200713E-2</v>
      </c>
      <c r="Q34" s="22">
        <f t="shared" si="8"/>
        <v>-2.1706020379899285E-2</v>
      </c>
      <c r="R34" s="23">
        <f t="shared" si="9"/>
        <v>-1.8617425722276974E-2</v>
      </c>
    </row>
    <row r="35" spans="1:18" x14ac:dyDescent="0.25">
      <c r="A35" s="57" t="s">
        <v>85</v>
      </c>
      <c r="B35" s="57"/>
      <c r="C35" s="57"/>
      <c r="D35" s="57"/>
      <c r="E35" s="57"/>
      <c r="F35" s="57"/>
      <c r="G35" s="57"/>
      <c r="H35" s="5" t="e">
        <f t="shared" si="0"/>
        <v>#DIV/0!</v>
      </c>
      <c r="I35" s="2">
        <v>2068</v>
      </c>
      <c r="J35" s="5">
        <f t="shared" si="1"/>
        <v>-1</v>
      </c>
      <c r="K35" s="2"/>
      <c r="L35" s="5">
        <f t="shared" si="2"/>
        <v>-1.1240601503759398</v>
      </c>
      <c r="M35" s="2">
        <v>-3300</v>
      </c>
      <c r="N35" s="2">
        <v>26600</v>
      </c>
      <c r="O35" s="13">
        <f t="shared" si="6"/>
        <v>4.2113443189413155E-4</v>
      </c>
      <c r="P35" s="44"/>
      <c r="Q35" s="44">
        <f t="shared" si="8"/>
        <v>-8.0533669785109324E-4</v>
      </c>
      <c r="R35" s="45">
        <f t="shared" si="9"/>
        <v>7.4495468239025153E-3</v>
      </c>
    </row>
    <row r="36" spans="1:18" x14ac:dyDescent="0.25">
      <c r="A36" s="57" t="s">
        <v>86</v>
      </c>
      <c r="B36" s="57"/>
      <c r="C36" s="57"/>
      <c r="D36" s="57"/>
      <c r="E36" s="57"/>
      <c r="F36" s="57"/>
      <c r="G36" s="57"/>
      <c r="H36" s="5">
        <f t="shared" si="0"/>
        <v>7.9206049149338371</v>
      </c>
      <c r="I36" s="2">
        <v>9438</v>
      </c>
      <c r="J36" s="5">
        <f t="shared" si="1"/>
        <v>-0.1502008032128514</v>
      </c>
      <c r="K36" s="2">
        <v>1058</v>
      </c>
      <c r="L36" s="5">
        <f t="shared" si="2"/>
        <v>-1.50920245398773</v>
      </c>
      <c r="M36" s="2">
        <v>1245</v>
      </c>
      <c r="N36" s="2">
        <v>-2445</v>
      </c>
      <c r="O36" s="16">
        <f t="shared" si="6"/>
        <v>1.9219858647083236E-3</v>
      </c>
      <c r="P36" s="22">
        <f t="shared" si="7"/>
        <v>2.3751790644802747E-4</v>
      </c>
      <c r="Q36" s="22">
        <f t="shared" si="8"/>
        <v>3.0383157237109427E-4</v>
      </c>
      <c r="R36" s="23">
        <f t="shared" si="9"/>
        <v>-6.8474217986622739E-4</v>
      </c>
    </row>
    <row r="37" spans="1:18" x14ac:dyDescent="0.25">
      <c r="A37" s="57" t="s">
        <v>87</v>
      </c>
      <c r="B37" s="57"/>
      <c r="C37" s="57"/>
      <c r="D37" s="57"/>
      <c r="E37" s="57"/>
      <c r="F37" s="57"/>
      <c r="G37" s="57"/>
      <c r="H37" s="5" t="e">
        <f t="shared" si="0"/>
        <v>#DIV/0!</v>
      </c>
      <c r="I37" s="2"/>
      <c r="J37" s="5" t="e">
        <f t="shared" si="1"/>
        <v>#DIV/0!</v>
      </c>
      <c r="K37" s="2"/>
      <c r="L37" s="5" t="e">
        <f t="shared" si="2"/>
        <v>#DIV/0!</v>
      </c>
      <c r="M37" s="2"/>
      <c r="N37" s="2"/>
      <c r="O37" s="30"/>
      <c r="P37" s="46"/>
      <c r="Q37" s="46"/>
      <c r="R37" s="47"/>
    </row>
    <row r="38" spans="1:18" x14ac:dyDescent="0.25">
      <c r="A38" s="57" t="s">
        <v>88</v>
      </c>
      <c r="B38" s="57"/>
      <c r="C38" s="57"/>
      <c r="D38" s="57"/>
      <c r="E38" s="57"/>
      <c r="F38" s="57"/>
      <c r="G38" s="57"/>
      <c r="H38" s="5">
        <f t="shared" si="0"/>
        <v>-0.76590909090909087</v>
      </c>
      <c r="I38" s="2">
        <v>309</v>
      </c>
      <c r="J38" s="5">
        <f t="shared" si="1"/>
        <v>0.35662898252826308</v>
      </c>
      <c r="K38" s="2">
        <v>1320</v>
      </c>
      <c r="L38" s="5">
        <f t="shared" si="2"/>
        <v>-0.57473776223776218</v>
      </c>
      <c r="M38" s="2">
        <v>973</v>
      </c>
      <c r="N38" s="2">
        <v>2288</v>
      </c>
      <c r="O38" s="13">
        <f t="shared" si="6"/>
        <v>6.2925792773349434E-5</v>
      </c>
      <c r="P38" s="44">
        <f t="shared" si="7"/>
        <v>2.9633614036993976E-4</v>
      </c>
      <c r="Q38" s="44">
        <f t="shared" si="8"/>
        <v>2.3745230515427688E-4</v>
      </c>
      <c r="R38" s="45">
        <f t="shared" si="9"/>
        <v>6.4077305011612606E-4</v>
      </c>
    </row>
    <row r="39" spans="1:18" x14ac:dyDescent="0.25">
      <c r="A39" s="57" t="s">
        <v>89</v>
      </c>
      <c r="B39" s="57"/>
      <c r="C39" s="57"/>
      <c r="D39" s="57"/>
      <c r="E39" s="57"/>
      <c r="F39" s="57"/>
      <c r="G39" s="57"/>
      <c r="H39" s="5">
        <f t="shared" si="0"/>
        <v>3.5740860562924621</v>
      </c>
      <c r="I39" s="2">
        <v>28277</v>
      </c>
      <c r="J39" s="5">
        <f t="shared" si="1"/>
        <v>-78.275000000000006</v>
      </c>
      <c r="K39" s="2">
        <v>6182</v>
      </c>
      <c r="L39" s="5">
        <f t="shared" si="2"/>
        <v>-0.99588921432608812</v>
      </c>
      <c r="M39" s="2">
        <v>-80</v>
      </c>
      <c r="N39" s="2">
        <v>-19461</v>
      </c>
      <c r="O39" s="16">
        <f t="shared" si="6"/>
        <v>5.7584227904595537E-3</v>
      </c>
      <c r="P39" s="22">
        <f t="shared" si="7"/>
        <v>1.3878409240658846E-3</v>
      </c>
      <c r="Q39" s="22">
        <f t="shared" si="8"/>
        <v>-1.9523313887299229E-5</v>
      </c>
      <c r="R39" s="23">
        <f t="shared" si="9"/>
        <v>-5.4502116819536411E-3</v>
      </c>
    </row>
    <row r="40" spans="1:18" x14ac:dyDescent="0.25">
      <c r="A40" s="57" t="s">
        <v>90</v>
      </c>
      <c r="B40" s="57"/>
      <c r="C40" s="57"/>
      <c r="D40" s="57"/>
      <c r="E40" s="57"/>
      <c r="F40" s="57"/>
      <c r="G40" s="57"/>
      <c r="H40" s="5">
        <f t="shared" si="0"/>
        <v>-4.9867109634551499</v>
      </c>
      <c r="I40" s="2">
        <v>-1200</v>
      </c>
      <c r="J40" s="5">
        <f t="shared" si="1"/>
        <v>-1.3009999999999999</v>
      </c>
      <c r="K40" s="2">
        <v>301</v>
      </c>
      <c r="L40" s="5">
        <f t="shared" si="2"/>
        <v>15.129032258064516</v>
      </c>
      <c r="M40" s="2">
        <v>-1000</v>
      </c>
      <c r="N40" s="2">
        <v>-62</v>
      </c>
      <c r="O40" s="13">
        <f t="shared" si="6"/>
        <v>-2.4437201077028909E-4</v>
      </c>
      <c r="P40" s="44">
        <f t="shared" si="7"/>
        <v>6.757361988738777E-5</v>
      </c>
      <c r="Q40" s="44">
        <f t="shared" si="8"/>
        <v>-2.4404142359124039E-4</v>
      </c>
      <c r="R40" s="45">
        <f t="shared" si="9"/>
        <v>-1.7363605379020899E-5</v>
      </c>
    </row>
    <row r="41" spans="1:18" x14ac:dyDescent="0.25">
      <c r="A41" s="57" t="s">
        <v>91</v>
      </c>
      <c r="B41" s="57"/>
      <c r="C41" s="57"/>
      <c r="D41" s="57"/>
      <c r="E41" s="57"/>
      <c r="F41" s="57"/>
      <c r="G41" s="57"/>
      <c r="H41" s="5">
        <f t="shared" si="0"/>
        <v>-3.0780442591208081E-2</v>
      </c>
      <c r="I41" s="2">
        <f>SUM(I32:I40)</f>
        <v>410952</v>
      </c>
      <c r="J41" s="5">
        <f t="shared" si="1"/>
        <v>-20.99825488161494</v>
      </c>
      <c r="K41" s="2">
        <f>SUM(K32:K40)</f>
        <v>424003</v>
      </c>
      <c r="L41" s="5">
        <f t="shared" si="2"/>
        <v>-1.06431104195293</v>
      </c>
      <c r="M41" s="2">
        <f>SUM(M32:M40)</f>
        <v>-21202</v>
      </c>
      <c r="N41" s="2">
        <f>SUM(N32:N40)</f>
        <v>329679</v>
      </c>
      <c r="O41" s="16">
        <f t="shared" si="6"/>
        <v>8.3687638808393194E-2</v>
      </c>
      <c r="P41" s="22">
        <f t="shared" si="7"/>
        <v>9.5187433731269366E-2</v>
      </c>
      <c r="Q41" s="22">
        <f t="shared" si="8"/>
        <v>-5.1741662629814786E-3</v>
      </c>
      <c r="R41" s="23">
        <f t="shared" si="9"/>
        <v>9.2329291254035994E-2</v>
      </c>
    </row>
    <row r="42" spans="1:18" x14ac:dyDescent="0.25">
      <c r="A42" s="56" t="s">
        <v>92</v>
      </c>
      <c r="B42" s="56"/>
      <c r="C42" s="56"/>
      <c r="D42" s="56"/>
      <c r="E42" s="56"/>
      <c r="F42" s="56"/>
      <c r="G42" s="56"/>
      <c r="H42" s="5" t="e">
        <f t="shared" si="0"/>
        <v>#DIV/0!</v>
      </c>
      <c r="I42" s="2"/>
      <c r="J42" s="5" t="e">
        <f t="shared" si="1"/>
        <v>#DIV/0!</v>
      </c>
      <c r="K42" s="2"/>
      <c r="L42" s="5" t="e">
        <f t="shared" si="2"/>
        <v>#DIV/0!</v>
      </c>
      <c r="M42" s="2"/>
      <c r="N42" s="2"/>
      <c r="O42" s="30"/>
      <c r="P42" s="46"/>
      <c r="Q42" s="46"/>
      <c r="R42" s="47"/>
    </row>
    <row r="43" spans="1:18" x14ac:dyDescent="0.25">
      <c r="A43" s="57" t="s">
        <v>93</v>
      </c>
      <c r="B43" s="57"/>
      <c r="C43" s="57"/>
      <c r="D43" s="57"/>
      <c r="E43" s="57"/>
      <c r="F43" s="57"/>
      <c r="G43" s="57"/>
      <c r="H43" s="5">
        <f t="shared" si="0"/>
        <v>-0.20778748180494905</v>
      </c>
      <c r="I43" s="2">
        <v>2177</v>
      </c>
      <c r="J43" s="5">
        <f t="shared" si="1"/>
        <v>3.8941398865784502E-2</v>
      </c>
      <c r="K43" s="2">
        <v>2748</v>
      </c>
      <c r="L43" s="5">
        <f t="shared" si="2"/>
        <v>-0.34884293451501724</v>
      </c>
      <c r="M43" s="2">
        <v>2645</v>
      </c>
      <c r="N43" s="2">
        <v>4062</v>
      </c>
      <c r="O43" s="13">
        <f t="shared" si="6"/>
        <v>4.4333155620576611E-4</v>
      </c>
      <c r="P43" s="44">
        <f t="shared" si="7"/>
        <v>6.1691796495196548E-4</v>
      </c>
      <c r="Q43" s="44">
        <f t="shared" si="8"/>
        <v>6.4548956539883079E-4</v>
      </c>
      <c r="R43" s="45">
        <f t="shared" si="9"/>
        <v>1.1375962104771436E-3</v>
      </c>
    </row>
    <row r="44" spans="1:18" x14ac:dyDescent="0.25">
      <c r="A44" s="57" t="s">
        <v>94</v>
      </c>
      <c r="B44" s="57"/>
      <c r="C44" s="57"/>
      <c r="D44" s="57"/>
      <c r="E44" s="57"/>
      <c r="F44" s="57"/>
      <c r="G44" s="57"/>
      <c r="H44" s="5">
        <f t="shared" si="0"/>
        <v>0.572965207946463</v>
      </c>
      <c r="I44" s="2">
        <v>44894</v>
      </c>
      <c r="J44" s="5">
        <f t="shared" si="1"/>
        <v>0.37766085823236956</v>
      </c>
      <c r="K44" s="2">
        <v>28541</v>
      </c>
      <c r="L44" s="5">
        <f t="shared" si="2"/>
        <v>-0.60413123650469114</v>
      </c>
      <c r="M44" s="2">
        <v>20717</v>
      </c>
      <c r="N44" s="2">
        <v>52333</v>
      </c>
      <c r="O44" s="16">
        <f t="shared" si="6"/>
        <v>9.1423642096011316E-3</v>
      </c>
      <c r="P44" s="22">
        <f t="shared" si="7"/>
        <v>6.4073710471957961E-3</v>
      </c>
      <c r="Q44" s="22">
        <f t="shared" si="8"/>
        <v>5.0558061725397268E-3</v>
      </c>
      <c r="R44" s="23">
        <f t="shared" si="9"/>
        <v>1.4656283230650012E-2</v>
      </c>
    </row>
    <row r="45" spans="1:18" x14ac:dyDescent="0.25">
      <c r="A45" t="s">
        <v>81</v>
      </c>
      <c r="H45" s="5" t="e">
        <f t="shared" si="0"/>
        <v>#DIV/0!</v>
      </c>
      <c r="I45" s="2"/>
      <c r="J45" s="5" t="e">
        <f t="shared" si="1"/>
        <v>#DIV/0!</v>
      </c>
      <c r="K45" s="2"/>
      <c r="L45" s="5">
        <f t="shared" si="2"/>
        <v>-1</v>
      </c>
      <c r="M45" s="2"/>
      <c r="N45" s="2">
        <v>62</v>
      </c>
      <c r="O45" s="16"/>
      <c r="P45" s="22"/>
      <c r="Q45" s="22"/>
      <c r="R45" s="23">
        <f t="shared" si="9"/>
        <v>1.7363605379020899E-5</v>
      </c>
    </row>
    <row r="46" spans="1:18" x14ac:dyDescent="0.25">
      <c r="A46" s="57" t="s">
        <v>95</v>
      </c>
      <c r="B46" s="57"/>
      <c r="C46" s="57"/>
      <c r="D46" s="57"/>
      <c r="E46" s="57"/>
      <c r="F46" s="57"/>
      <c r="G46" s="57"/>
      <c r="H46" s="5">
        <f t="shared" si="0"/>
        <v>-0.84727584727584726</v>
      </c>
      <c r="I46" s="2">
        <v>712</v>
      </c>
      <c r="J46" s="5">
        <f t="shared" si="1"/>
        <v>5.2661290322580649</v>
      </c>
      <c r="K46" s="2">
        <v>4662</v>
      </c>
      <c r="L46" s="5">
        <f t="shared" si="2"/>
        <v>-0.55368926214757053</v>
      </c>
      <c r="M46" s="2">
        <v>744</v>
      </c>
      <c r="N46" s="2">
        <v>1667</v>
      </c>
      <c r="O46" s="13">
        <f t="shared" si="6"/>
        <v>1.4499405972370486E-4</v>
      </c>
      <c r="P46" s="44">
        <f t="shared" si="7"/>
        <v>1.0466053684883782E-3</v>
      </c>
      <c r="Q46" s="44">
        <f t="shared" si="8"/>
        <v>1.8156681915188283E-4</v>
      </c>
      <c r="R46" s="45">
        <f t="shared" si="9"/>
        <v>4.668569381746426E-4</v>
      </c>
    </row>
    <row r="47" spans="1:18" x14ac:dyDescent="0.25">
      <c r="A47" s="57" t="s">
        <v>96</v>
      </c>
      <c r="B47" s="57"/>
      <c r="C47" s="57"/>
      <c r="D47" s="57"/>
      <c r="E47" s="57"/>
      <c r="F47" s="57"/>
      <c r="G47" s="57"/>
      <c r="H47" s="5">
        <f t="shared" si="0"/>
        <v>0.71557719054242008</v>
      </c>
      <c r="I47" s="2">
        <v>2467</v>
      </c>
      <c r="J47" s="5">
        <f t="shared" si="1"/>
        <v>-0.14557338086749852</v>
      </c>
      <c r="K47" s="2">
        <v>1438</v>
      </c>
      <c r="L47" s="5">
        <f t="shared" si="2"/>
        <v>-0.33661805281828933</v>
      </c>
      <c r="M47" s="2">
        <v>1683</v>
      </c>
      <c r="N47" s="2">
        <v>2537</v>
      </c>
      <c r="O47" s="16">
        <f t="shared" si="6"/>
        <v>5.0238812547525268E-4</v>
      </c>
      <c r="P47" s="22">
        <f t="shared" si="7"/>
        <v>3.2282679534240404E-4</v>
      </c>
      <c r="Q47" s="22">
        <f t="shared" si="8"/>
        <v>4.1072171590405757E-4</v>
      </c>
      <c r="R47" s="23">
        <f t="shared" si="9"/>
        <v>7.1050752978348421E-4</v>
      </c>
    </row>
    <row r="48" spans="1:18" x14ac:dyDescent="0.25">
      <c r="A48" s="57" t="s">
        <v>87</v>
      </c>
      <c r="B48" s="57"/>
      <c r="C48" s="57"/>
      <c r="D48" s="57"/>
      <c r="E48" s="57"/>
      <c r="F48" s="57"/>
      <c r="G48" s="57"/>
      <c r="H48" s="5" t="e">
        <f t="shared" si="0"/>
        <v>#DIV/0!</v>
      </c>
      <c r="I48" s="2"/>
      <c r="J48" s="5" t="e">
        <f t="shared" si="1"/>
        <v>#DIV/0!</v>
      </c>
      <c r="K48" s="2"/>
      <c r="L48" s="5" t="e">
        <f t="shared" si="2"/>
        <v>#DIV/0!</v>
      </c>
      <c r="M48" s="2"/>
      <c r="N48" s="2"/>
      <c r="O48" s="30"/>
      <c r="P48" s="46"/>
      <c r="Q48" s="46"/>
      <c r="R48" s="47"/>
    </row>
    <row r="49" spans="1:18" x14ac:dyDescent="0.25">
      <c r="A49" s="57" t="s">
        <v>97</v>
      </c>
      <c r="B49" s="57"/>
      <c r="C49" s="57"/>
      <c r="D49" s="57"/>
      <c r="E49" s="57"/>
      <c r="F49" s="57"/>
      <c r="G49" s="57"/>
      <c r="H49" s="5">
        <f t="shared" si="0"/>
        <v>-0.55916801292407103</v>
      </c>
      <c r="I49" s="2">
        <v>-4366</v>
      </c>
      <c r="J49" s="5">
        <f t="shared" si="1"/>
        <v>5.6764831412718736E-2</v>
      </c>
      <c r="K49" s="2">
        <v>-9904</v>
      </c>
      <c r="L49" s="5">
        <f t="shared" si="2"/>
        <v>-0.40164719402413329</v>
      </c>
      <c r="M49" s="2">
        <v>-9372</v>
      </c>
      <c r="N49" s="2">
        <v>-15663</v>
      </c>
      <c r="O49" s="13">
        <f t="shared" si="6"/>
        <v>-8.8910683251923516E-4</v>
      </c>
      <c r="P49" s="44">
        <f t="shared" si="7"/>
        <v>-2.2234190410786994E-3</v>
      </c>
      <c r="Q49" s="44">
        <f t="shared" si="8"/>
        <v>-2.2871562218971047E-3</v>
      </c>
      <c r="R49" s="45">
        <f t="shared" si="9"/>
        <v>-4.3865508234129736E-3</v>
      </c>
    </row>
    <row r="50" spans="1:18" x14ac:dyDescent="0.25">
      <c r="A50" s="57" t="s">
        <v>88</v>
      </c>
      <c r="B50" s="57"/>
      <c r="C50" s="57"/>
      <c r="D50" s="57"/>
      <c r="E50" s="57"/>
      <c r="F50" s="57"/>
      <c r="G50" s="57"/>
      <c r="H50" s="5">
        <f t="shared" si="0"/>
        <v>-0.76590909090909087</v>
      </c>
      <c r="I50" s="2">
        <v>-309</v>
      </c>
      <c r="J50" s="5">
        <f t="shared" si="1"/>
        <v>0.35662898252826308</v>
      </c>
      <c r="K50" s="2">
        <v>-1320</v>
      </c>
      <c r="L50" s="5">
        <f t="shared" si="2"/>
        <v>-0.57473776223776218</v>
      </c>
      <c r="M50" s="2">
        <v>-973</v>
      </c>
      <c r="N50" s="2">
        <v>-2288</v>
      </c>
      <c r="O50" s="16">
        <f t="shared" si="6"/>
        <v>-6.2925792773349434E-5</v>
      </c>
      <c r="P50" s="22">
        <f t="shared" si="7"/>
        <v>-2.9633614036993976E-4</v>
      </c>
      <c r="Q50" s="22">
        <f t="shared" si="8"/>
        <v>-2.3745230515427688E-4</v>
      </c>
      <c r="R50" s="23">
        <f t="shared" si="9"/>
        <v>-6.4077305011612606E-4</v>
      </c>
    </row>
    <row r="51" spans="1:18" x14ac:dyDescent="0.25">
      <c r="A51" s="57" t="s">
        <v>98</v>
      </c>
      <c r="B51" s="57"/>
      <c r="C51" s="57"/>
      <c r="D51" s="57"/>
      <c r="E51" s="57"/>
      <c r="F51" s="57"/>
      <c r="G51" s="57"/>
      <c r="H51" s="5">
        <f t="shared" si="0"/>
        <v>0.74183068985285683</v>
      </c>
      <c r="I51" s="2">
        <f>SUM(I43:I50)</f>
        <v>45575</v>
      </c>
      <c r="J51" s="5">
        <f t="shared" si="1"/>
        <v>0.69418544418544414</v>
      </c>
      <c r="K51" s="2">
        <f>SUM(K43:K50)</f>
        <v>26165</v>
      </c>
      <c r="L51" s="5">
        <f t="shared" si="2"/>
        <v>-0.63839850152189181</v>
      </c>
      <c r="M51" s="2">
        <f>SUM(M43:M50)</f>
        <v>15444</v>
      </c>
      <c r="N51" s="2">
        <f>SUM(N43:N50)</f>
        <v>42710</v>
      </c>
      <c r="O51" s="13">
        <f t="shared" si="6"/>
        <v>9.2810453257132705E-3</v>
      </c>
      <c r="P51" s="44">
        <f t="shared" si="7"/>
        <v>5.8739659945299038E-3</v>
      </c>
      <c r="Q51" s="44">
        <f t="shared" si="8"/>
        <v>3.7689757459431162E-3</v>
      </c>
      <c r="R51" s="45">
        <f t="shared" si="9"/>
        <v>1.1961283640935204E-2</v>
      </c>
    </row>
    <row r="52" spans="1:18" x14ac:dyDescent="0.25">
      <c r="A52" s="56" t="s">
        <v>99</v>
      </c>
      <c r="B52" s="56"/>
      <c r="C52" s="56"/>
      <c r="D52" s="56"/>
      <c r="E52" s="56"/>
      <c r="F52" s="56"/>
      <c r="G52" s="56"/>
      <c r="H52" s="5" t="e">
        <f t="shared" si="0"/>
        <v>#DIV/0!</v>
      </c>
      <c r="I52" s="2"/>
      <c r="J52" s="5" t="e">
        <f t="shared" si="1"/>
        <v>#DIV/0!</v>
      </c>
      <c r="K52" s="2"/>
      <c r="L52" s="5" t="e">
        <f t="shared" si="2"/>
        <v>#DIV/0!</v>
      </c>
      <c r="M52" s="2"/>
      <c r="N52" s="2"/>
      <c r="O52" s="30"/>
      <c r="P52" s="46"/>
      <c r="Q52" s="46"/>
      <c r="R52" s="47"/>
    </row>
    <row r="53" spans="1:18" x14ac:dyDescent="0.25">
      <c r="A53" s="57" t="s">
        <v>100</v>
      </c>
      <c r="B53" s="57"/>
      <c r="C53" s="57"/>
      <c r="D53" s="57"/>
      <c r="E53" s="57"/>
      <c r="F53" s="57"/>
      <c r="G53" s="57"/>
      <c r="H53" s="5">
        <f t="shared" si="0"/>
        <v>-0.64400000000000002</v>
      </c>
      <c r="I53" s="2">
        <v>89</v>
      </c>
      <c r="J53" s="5">
        <f t="shared" si="1"/>
        <v>0.25</v>
      </c>
      <c r="K53" s="2">
        <v>250</v>
      </c>
      <c r="L53" s="5">
        <f t="shared" si="2"/>
        <v>99</v>
      </c>
      <c r="M53" s="2">
        <v>200</v>
      </c>
      <c r="N53" s="2">
        <v>2</v>
      </c>
      <c r="O53" s="16">
        <f t="shared" si="6"/>
        <v>1.8124257465463108E-5</v>
      </c>
      <c r="P53" s="22">
        <f t="shared" si="7"/>
        <v>5.6124269009458284E-5</v>
      </c>
      <c r="Q53" s="22">
        <f t="shared" si="8"/>
        <v>4.8808284718248074E-5</v>
      </c>
      <c r="R53" s="23">
        <f t="shared" si="9"/>
        <v>5.6011630254906126E-7</v>
      </c>
    </row>
    <row r="54" spans="1:18" x14ac:dyDescent="0.25">
      <c r="A54" s="57" t="s">
        <v>101</v>
      </c>
      <c r="B54" s="57"/>
      <c r="C54" s="57"/>
      <c r="D54" s="57"/>
      <c r="E54" s="57"/>
      <c r="F54" s="57"/>
      <c r="G54" s="57"/>
      <c r="H54" s="5">
        <f t="shared" si="0"/>
        <v>-0.64400000000000002</v>
      </c>
      <c r="I54" s="2">
        <v>89</v>
      </c>
      <c r="J54" s="5">
        <f t="shared" si="1"/>
        <v>0.25</v>
      </c>
      <c r="K54" s="2">
        <v>250</v>
      </c>
      <c r="L54" s="5">
        <f t="shared" si="2"/>
        <v>99</v>
      </c>
      <c r="M54" s="2">
        <v>200</v>
      </c>
      <c r="N54" s="2">
        <v>2</v>
      </c>
      <c r="O54" s="13">
        <f t="shared" si="6"/>
        <v>1.8124257465463108E-5</v>
      </c>
      <c r="P54" s="44">
        <f t="shared" si="7"/>
        <v>5.6124269009458284E-5</v>
      </c>
      <c r="Q54" s="44">
        <f t="shared" si="8"/>
        <v>4.8808284718248074E-5</v>
      </c>
      <c r="R54" s="45">
        <f t="shared" si="9"/>
        <v>5.6011630254906126E-7</v>
      </c>
    </row>
    <row r="55" spans="1:18" x14ac:dyDescent="0.25">
      <c r="A55" s="57" t="s">
        <v>102</v>
      </c>
      <c r="B55" s="57"/>
      <c r="C55" s="57"/>
      <c r="D55" s="57"/>
      <c r="E55" s="57"/>
      <c r="F55" s="57"/>
      <c r="G55" s="57"/>
      <c r="H55" s="5">
        <f t="shared" si="0"/>
        <v>1.3760551310116382E-2</v>
      </c>
      <c r="I55" s="2">
        <f>I41+I51+I54</f>
        <v>456616</v>
      </c>
      <c r="J55" s="5">
        <f t="shared" si="1"/>
        <v>-82.03958258366319</v>
      </c>
      <c r="K55" s="2">
        <f>K41+K51+K54</f>
        <v>450418</v>
      </c>
      <c r="L55" s="5">
        <f t="shared" si="2"/>
        <v>-1.014925172735109</v>
      </c>
      <c r="M55" s="2">
        <f>M41+M51+M54</f>
        <v>-5558</v>
      </c>
      <c r="N55" s="2">
        <f>N41+N51+N54</f>
        <v>372391</v>
      </c>
      <c r="O55" s="16">
        <f t="shared" si="6"/>
        <v>9.2986808391571932E-2</v>
      </c>
      <c r="P55" s="22">
        <f t="shared" si="7"/>
        <v>0.10111752399480874</v>
      </c>
      <c r="Q55" s="22">
        <f t="shared" si="8"/>
        <v>-1.356382232320114E-3</v>
      </c>
      <c r="R55" s="23">
        <f t="shared" si="9"/>
        <v>0.10429113501127374</v>
      </c>
    </row>
    <row r="56" spans="1:18" x14ac:dyDescent="0.25">
      <c r="A56" s="56" t="s">
        <v>103</v>
      </c>
      <c r="B56" s="56"/>
      <c r="C56" s="56"/>
      <c r="D56" s="56"/>
      <c r="E56" s="56"/>
      <c r="F56" s="56"/>
      <c r="G56" s="56"/>
      <c r="H56" s="5">
        <f t="shared" si="0"/>
        <v>0.14747736686148355</v>
      </c>
      <c r="I56" s="2">
        <f>K57</f>
        <v>3504568</v>
      </c>
      <c r="J56" s="5">
        <f t="shared" si="1"/>
        <v>-1.8165132097572709E-3</v>
      </c>
      <c r="K56" s="2">
        <f>M57</f>
        <v>3054150</v>
      </c>
      <c r="L56" s="5">
        <f t="shared" si="2"/>
        <v>0.13857352891378277</v>
      </c>
      <c r="M56" s="2">
        <f>N57</f>
        <v>3059708</v>
      </c>
      <c r="N56" s="2">
        <v>2687317</v>
      </c>
      <c r="O56" s="13">
        <f t="shared" si="6"/>
        <v>0.71368194086767545</v>
      </c>
      <c r="P56" s="44">
        <f t="shared" si="7"/>
        <v>0.68564774478094814</v>
      </c>
      <c r="Q56" s="44">
        <f t="shared" si="8"/>
        <v>0.74669549609350694</v>
      </c>
      <c r="R56" s="45">
        <f t="shared" si="9"/>
        <v>0.75260503090861786</v>
      </c>
    </row>
    <row r="57" spans="1:18" ht="15.75" thickBot="1" x14ac:dyDescent="0.3">
      <c r="A57" s="56" t="s">
        <v>104</v>
      </c>
      <c r="B57" s="56"/>
      <c r="C57" s="56"/>
      <c r="D57" s="56"/>
      <c r="E57" s="56"/>
      <c r="F57" s="56"/>
      <c r="G57" s="56"/>
      <c r="H57" s="5">
        <f t="shared" si="0"/>
        <v>0.13029166504972939</v>
      </c>
      <c r="I57" s="2">
        <f>I55+I56</f>
        <v>3961184</v>
      </c>
      <c r="J57" s="5">
        <f t="shared" si="1"/>
        <v>0.14747736686148355</v>
      </c>
      <c r="K57" s="2">
        <f>K55+K56</f>
        <v>3504568</v>
      </c>
      <c r="L57" s="5">
        <f t="shared" si="2"/>
        <v>-1.8165132097572709E-3</v>
      </c>
      <c r="M57" s="2">
        <f>M55+M56</f>
        <v>3054150</v>
      </c>
      <c r="N57" s="2">
        <f>N55+N56</f>
        <v>3059708</v>
      </c>
      <c r="O57" s="19">
        <f t="shared" si="6"/>
        <v>0.80666874925924736</v>
      </c>
      <c r="P57" s="42">
        <f t="shared" si="7"/>
        <v>0.78676526877575681</v>
      </c>
      <c r="Q57" s="42">
        <f t="shared" si="8"/>
        <v>0.74533911386118679</v>
      </c>
      <c r="R57" s="43">
        <f t="shared" si="9"/>
        <v>0.85689616591989159</v>
      </c>
    </row>
    <row r="58" spans="1:18" x14ac:dyDescent="0.25">
      <c r="I58" s="6"/>
    </row>
    <row r="59" spans="1:18" x14ac:dyDescent="0.25">
      <c r="I59" s="6"/>
    </row>
  </sheetData>
  <mergeCells count="52">
    <mergeCell ref="A48:G48"/>
    <mergeCell ref="A47:G47"/>
    <mergeCell ref="A46:G46"/>
    <mergeCell ref="A26:G26"/>
    <mergeCell ref="A28:G28"/>
    <mergeCell ref="A42:G42"/>
    <mergeCell ref="A41:G41"/>
    <mergeCell ref="A40:G40"/>
    <mergeCell ref="A39:G39"/>
    <mergeCell ref="A38:G38"/>
    <mergeCell ref="A37:G37"/>
    <mergeCell ref="C1:R1"/>
    <mergeCell ref="O3:R3"/>
    <mergeCell ref="A36:G36"/>
    <mergeCell ref="A57:G57"/>
    <mergeCell ref="A56:G56"/>
    <mergeCell ref="A55:G55"/>
    <mergeCell ref="A54:G54"/>
    <mergeCell ref="A53:G53"/>
    <mergeCell ref="A52:G52"/>
    <mergeCell ref="A51:G51"/>
    <mergeCell ref="A50:G50"/>
    <mergeCell ref="A49:G49"/>
    <mergeCell ref="A24:G24"/>
    <mergeCell ref="A23:G23"/>
    <mergeCell ref="A44:G44"/>
    <mergeCell ref="A43:G43"/>
    <mergeCell ref="A14:G14"/>
    <mergeCell ref="A35:G35"/>
    <mergeCell ref="A34:G34"/>
    <mergeCell ref="A33:G33"/>
    <mergeCell ref="A32:G32"/>
    <mergeCell ref="A30:G30"/>
    <mergeCell ref="A29:G29"/>
    <mergeCell ref="A27:G27"/>
    <mergeCell ref="A25:G25"/>
    <mergeCell ref="A6:G6"/>
    <mergeCell ref="A5:G5"/>
    <mergeCell ref="A22:G22"/>
    <mergeCell ref="A21:G21"/>
    <mergeCell ref="A20:G20"/>
    <mergeCell ref="A19:G19"/>
    <mergeCell ref="A18:G18"/>
    <mergeCell ref="A17:G17"/>
    <mergeCell ref="A16:G16"/>
    <mergeCell ref="A15:G15"/>
    <mergeCell ref="A12:G12"/>
    <mergeCell ref="A11:G11"/>
    <mergeCell ref="A10:G10"/>
    <mergeCell ref="A9:G9"/>
    <mergeCell ref="A8:G8"/>
    <mergeCell ref="A7:G7"/>
  </mergeCells>
  <conditionalFormatting sqref="J6:J57 L6:L57 H6:H57">
    <cfRule type="cellIs" dxfId="30" priority="30" operator="lessThan">
      <formula>-0.01</formula>
    </cfRule>
    <cfRule type="cellIs" dxfId="29" priority="31" operator="greaterThan">
      <formula>0.01</formula>
    </cfRule>
  </conditionalFormatting>
  <conditionalFormatting sqref="L6:L57">
    <cfRule type="cellIs" dxfId="28" priority="24" operator="lessThan">
      <formula>-0.01</formula>
    </cfRule>
    <cfRule type="cellIs" dxfId="27" priority="25" operator="greaterThan">
      <formula>-0.01</formula>
    </cfRule>
    <cfRule type="cellIs" dxfId="26" priority="27" operator="greaterThan">
      <formula>0.001</formula>
    </cfRule>
    <cfRule type="cellIs" dxfId="25" priority="28" operator="greaterThan">
      <formula>0.001</formula>
    </cfRule>
    <cfRule type="cellIs" dxfId="24" priority="29" operator="greaterThan">
      <formula>0</formula>
    </cfRule>
  </conditionalFormatting>
  <conditionalFormatting sqref="L57">
    <cfRule type="cellIs" dxfId="23" priority="26" operator="greaterThan">
      <formula>-0.01</formula>
    </cfRule>
  </conditionalFormatting>
  <conditionalFormatting sqref="J6:J57 H6:H57">
    <cfRule type="cellIs" dxfId="22" priority="22" operator="lessThan">
      <formula>-0.01</formula>
    </cfRule>
    <cfRule type="cellIs" dxfId="21" priority="23" operator="greaterThan">
      <formula>-0.01</formula>
    </cfRule>
  </conditionalFormatting>
  <conditionalFormatting sqref="L15:L57 J15:J57 H15:H57">
    <cfRule type="cellIs" dxfId="20" priority="18" operator="equal">
      <formula>0</formula>
    </cfRule>
    <cfRule type="cellIs" dxfId="19" priority="19" operator="equal">
      <formula>0</formula>
    </cfRule>
    <cfRule type="cellIs" dxfId="18" priority="20" operator="lessThan">
      <formula>-0.01</formula>
    </cfRule>
    <cfRule type="cellIs" dxfId="17" priority="21" operator="greaterThan">
      <formula>0.01</formula>
    </cfRule>
  </conditionalFormatting>
  <conditionalFormatting sqref="H24:H32">
    <cfRule type="cellIs" dxfId="16" priority="17" operator="greaterThan">
      <formula>0.01</formula>
    </cfRule>
    <cfRule type="cellIs" dxfId="15" priority="16" operator="lessThan">
      <formula>-0.01</formula>
    </cfRule>
  </conditionalFormatting>
  <conditionalFormatting sqref="J24:J32">
    <cfRule type="cellIs" dxfId="14" priority="15" operator="greaterThan">
      <formula>0.01</formula>
    </cfRule>
    <cfRule type="cellIs" dxfId="13" priority="14" operator="lessThan">
      <formula>-0.01</formula>
    </cfRule>
  </conditionalFormatting>
  <conditionalFormatting sqref="L24:L32">
    <cfRule type="cellIs" dxfId="12" priority="13" operator="greaterThan">
      <formula>0.01</formula>
    </cfRule>
    <cfRule type="cellIs" dxfId="11" priority="12" operator="lessThan">
      <formula>-0.01</formula>
    </cfRule>
  </conditionalFormatting>
  <conditionalFormatting sqref="H36:H41">
    <cfRule type="cellIs" dxfId="10" priority="11" operator="greaterThan">
      <formula>0.01</formula>
    </cfRule>
    <cfRule type="cellIs" dxfId="9" priority="10" operator="lessThan">
      <formula>-0.01</formula>
    </cfRule>
  </conditionalFormatting>
  <conditionalFormatting sqref="J35:J41 L35:L41">
    <cfRule type="cellIs" dxfId="8" priority="9" operator="greaterThan">
      <formula>0.01</formula>
    </cfRule>
    <cfRule type="cellIs" dxfId="7" priority="8" operator="lessThan">
      <formula>-0.01</formula>
    </cfRule>
  </conditionalFormatting>
  <conditionalFormatting sqref="H43:H51 J43:J51 L43:L51">
    <cfRule type="cellIs" dxfId="6" priority="7" operator="greaterThan">
      <formula>0.01</formula>
    </cfRule>
    <cfRule type="cellIs" dxfId="5" priority="6" operator="lessThan">
      <formula>-0.01</formula>
    </cfRule>
  </conditionalFormatting>
  <conditionalFormatting sqref="H53:H55 J53:J55 L53:L55">
    <cfRule type="cellIs" dxfId="4" priority="5" operator="greaterThan">
      <formula>0.01</formula>
    </cfRule>
    <cfRule type="cellIs" dxfId="3" priority="4" operator="lessThan">
      <formula>-0.01</formula>
    </cfRule>
  </conditionalFormatting>
  <conditionalFormatting sqref="H56:H57 J56:J57 L56:L57">
    <cfRule type="cellIs" dxfId="2" priority="3" operator="greaterThan">
      <formula>0.01</formula>
    </cfRule>
    <cfRule type="cellIs" dxfId="1" priority="2" operator="lessThan">
      <formula>-0.01</formula>
    </cfRule>
    <cfRule type="cellIs" dxfId="0" priority="1" operator="lessThan">
      <formula>-0.01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22cc65cd-8b39-449f-8a83-2aa396e4f3ef" xsi:nil="true"/>
    <_Flow_SignoffStatus xmlns="22cc65cd-8b39-449f-8a83-2aa396e4f3ef" xsi:nil="true"/>
    <RelatedIssues xmlns="http://schemas.microsoft.com/sharepoint/v3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B78653DBA88F41B85CAB63B967E805" ma:contentTypeVersion="25" ma:contentTypeDescription="Create a new document." ma:contentTypeScope="" ma:versionID="1d4b6694502e639a1183f7b4984feefa">
  <xsd:schema xmlns:xsd="http://www.w3.org/2001/XMLSchema" xmlns:xs="http://www.w3.org/2001/XMLSchema" xmlns:p="http://schemas.microsoft.com/office/2006/metadata/properties" xmlns:ns1="http://schemas.microsoft.com/sharepoint/v3" xmlns:ns2="22cc65cd-8b39-449f-8a83-2aa396e4f3ef" xmlns:ns3="01535e40-0c2f-42a1-a9bf-7eb3ac38dc2b" targetNamespace="http://schemas.microsoft.com/office/2006/metadata/properties" ma:root="true" ma:fieldsID="6cce8cb137a753a57abcb3220c8b5591" ns1:_="" ns2:_="" ns3:_="">
    <xsd:import namespace="http://schemas.microsoft.com/sharepoint/v3"/>
    <xsd:import namespace="22cc65cd-8b39-449f-8a83-2aa396e4f3ef"/>
    <xsd:import namespace="01535e40-0c2f-42a1-a9bf-7eb3ac38dc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RelatedIssue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ssues" ma:index="6" nillable="true" ma:displayName="Related Issues" ma:list="{22cc65cd-8b39-449f-8a83-2aa396e4f3ef}" ma:internalName="RelatedIssu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c65cd-8b39-449f-8a83-2aa396e4f3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8" nillable="true" ma:displayName="Tags" ma:internalName="MediaServiceAutoTags" ma:readOnly="true">
      <xsd:simpleType>
        <xsd:restriction base="dms:Text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2" nillable="true" ma:displayName="Sign-off status" ma:internalName="Sign_x002d_off_x0020_status" ma:readOnly="fals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21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35e40-0c2f-42a1-a9bf-7eb3ac38dc2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48FA1-D021-4E51-BF20-790D0A921365}">
  <ds:schemaRefs>
    <ds:schemaRef ds:uri="http://schemas.microsoft.com/office/2006/metadata/properties"/>
    <ds:schemaRef ds:uri="http://schemas.microsoft.com/office/infopath/2007/PartnerControls"/>
    <ds:schemaRef ds:uri="22cc65cd-8b39-449f-8a83-2aa396e4f3ef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4F82FC8-740D-4DBA-A503-6E1458C89C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2BBEAC-D402-4FEA-B778-667A37A57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cc65cd-8b39-449f-8a83-2aa396e4f3ef"/>
    <ds:schemaRef ds:uri="01535e40-0c2f-42a1-a9bf-7eb3ac38dc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Sheets</vt:lpstr>
      <vt:lpstr>Income Statements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Paula Lewis</cp:lastModifiedBy>
  <cp:revision/>
  <dcterms:created xsi:type="dcterms:W3CDTF">2019-10-20T16:31:56Z</dcterms:created>
  <dcterms:modified xsi:type="dcterms:W3CDTF">2021-01-22T02:43:02Z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0x01010011B78653DBA88F41B85CAB63B967E805</vt:lpwstr>
  </property>
</Properties>
</file>