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he\Desktop\"/>
    </mc:Choice>
  </mc:AlternateContent>
  <xr:revisionPtr revIDLastSave="0" documentId="13_ncr:1_{DD863A7C-CACF-4AE5-B289-96BBE017EEB0}" xr6:coauthVersionLast="45" xr6:coauthVersionMax="45" xr10:uidLastSave="{00000000-0000-0000-0000-000000000000}"/>
  <bookViews>
    <workbookView xWindow="-108" yWindow="-108" windowWidth="23256" windowHeight="12576" activeTab="1" xr2:uid="{9D597793-F387-41EA-96C0-839FBA9FB868}"/>
  </bookViews>
  <sheets>
    <sheet name="Scenario 1" sheetId="1" r:id="rId1"/>
    <sheet name="Scenario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2" l="1"/>
  <c r="P14" i="2"/>
  <c r="J21" i="1"/>
  <c r="K21" i="1"/>
  <c r="M21" i="1" s="1"/>
  <c r="L21" i="1"/>
  <c r="J27" i="1"/>
  <c r="K27" i="1"/>
  <c r="L27" i="1"/>
  <c r="J30" i="1"/>
  <c r="L30" i="1"/>
  <c r="J31" i="1"/>
  <c r="M31" i="1" s="1"/>
  <c r="K31" i="1"/>
  <c r="K36" i="1" s="1"/>
  <c r="L31" i="1"/>
  <c r="L36" i="1"/>
  <c r="J7" i="1"/>
  <c r="K7" i="1"/>
  <c r="L7" i="1"/>
  <c r="J8" i="1"/>
  <c r="K8" i="1"/>
  <c r="L8" i="1"/>
  <c r="J9" i="1"/>
  <c r="K9" i="1"/>
  <c r="K14" i="1" s="1"/>
  <c r="K16" i="1" s="1"/>
  <c r="L9" i="1"/>
  <c r="J10" i="1"/>
  <c r="K10" i="1"/>
  <c r="L10" i="1"/>
  <c r="J11" i="1"/>
  <c r="K11" i="1"/>
  <c r="L11" i="1"/>
  <c r="J12" i="1"/>
  <c r="J14" i="1" s="1"/>
  <c r="J16" i="1" s="1"/>
  <c r="K12" i="1"/>
  <c r="L12" i="1"/>
  <c r="J13" i="1"/>
  <c r="K13" i="1"/>
  <c r="L13" i="1"/>
  <c r="L14" i="1" s="1"/>
  <c r="L16" i="1" s="1"/>
  <c r="J36" i="1" l="1"/>
  <c r="M36" i="1" s="1"/>
  <c r="M38" i="1" s="1"/>
  <c r="F23" i="1"/>
  <c r="D12" i="1" l="1"/>
  <c r="D14" i="1" s="1"/>
  <c r="E12" i="1"/>
  <c r="E14" i="1" s="1"/>
  <c r="F12" i="1"/>
  <c r="F14" i="1" s="1"/>
  <c r="G12" i="1"/>
  <c r="G14" i="1" s="1"/>
  <c r="C12" i="1"/>
  <c r="C14" i="1" s="1"/>
  <c r="B12" i="1"/>
  <c r="B15" i="1" l="1"/>
</calcChain>
</file>

<file path=xl/sharedStrings.xml><?xml version="1.0" encoding="utf-8"?>
<sst xmlns="http://schemas.openxmlformats.org/spreadsheetml/2006/main" count="131" uniqueCount="101">
  <si>
    <t>Year 0</t>
    <phoneticPr fontId="1" type="noConversion"/>
  </si>
  <si>
    <t>Year 1</t>
  </si>
  <si>
    <t>Year 2</t>
  </si>
  <si>
    <t>Year 3</t>
  </si>
  <si>
    <t>Year 4</t>
  </si>
  <si>
    <t>Year 5</t>
  </si>
  <si>
    <t>Investment Appraisal</t>
    <phoneticPr fontId="1" type="noConversion"/>
  </si>
  <si>
    <t xml:space="preserve">Two vans puchase </t>
    <phoneticPr fontId="1" type="noConversion"/>
  </si>
  <si>
    <t>Pre-launch advertising</t>
    <phoneticPr fontId="1" type="noConversion"/>
  </si>
  <si>
    <t>Advertising</t>
    <phoneticPr fontId="1" type="noConversion"/>
  </si>
  <si>
    <t>Vans drivers</t>
    <phoneticPr fontId="1" type="noConversion"/>
  </si>
  <si>
    <t>Vans running cost</t>
    <phoneticPr fontId="1" type="noConversion"/>
  </si>
  <si>
    <t>Central services</t>
    <phoneticPr fontId="1" type="noConversion"/>
  </si>
  <si>
    <t>Contribution ($5-$1.2= $3.8)</t>
    <phoneticPr fontId="1" type="noConversion"/>
  </si>
  <si>
    <t>Net Cash flow</t>
    <phoneticPr fontId="1" type="noConversion"/>
  </si>
  <si>
    <t>Discount factor</t>
    <phoneticPr fontId="1" type="noConversion"/>
  </si>
  <si>
    <t>PV</t>
    <phoneticPr fontId="1" type="noConversion"/>
  </si>
  <si>
    <t>NPV</t>
    <phoneticPr fontId="1" type="noConversion"/>
  </si>
  <si>
    <t>a. NPV for the proposal</t>
    <phoneticPr fontId="1" type="noConversion"/>
  </si>
  <si>
    <t>b. Payback period for the proposal</t>
    <phoneticPr fontId="1" type="noConversion"/>
  </si>
  <si>
    <t>Payback</t>
    <phoneticPr fontId="1" type="noConversion"/>
  </si>
  <si>
    <t>c. Analyses produced for part (a) and (b)</t>
    <phoneticPr fontId="1" type="noConversion"/>
  </si>
  <si>
    <t>Budget</t>
    <phoneticPr fontId="1" type="noConversion"/>
  </si>
  <si>
    <t>a. Contribution per kg for each type of ice cream</t>
    <phoneticPr fontId="1" type="noConversion"/>
  </si>
  <si>
    <t>Year</t>
    <phoneticPr fontId="1" type="noConversion"/>
  </si>
  <si>
    <t>Outlay</t>
    <phoneticPr fontId="1" type="noConversion"/>
  </si>
  <si>
    <t>Balance</t>
    <phoneticPr fontId="1" type="noConversion"/>
  </si>
  <si>
    <t>Question 3</t>
    <phoneticPr fontId="1" type="noConversion"/>
  </si>
  <si>
    <t>Bank</t>
    <phoneticPr fontId="1" type="noConversion"/>
  </si>
  <si>
    <t>Capital</t>
    <phoneticPr fontId="1" type="noConversion"/>
  </si>
  <si>
    <t>Purchases</t>
    <phoneticPr fontId="1" type="noConversion"/>
  </si>
  <si>
    <t>Trade Creditors</t>
    <phoneticPr fontId="1" type="noConversion"/>
  </si>
  <si>
    <t>Sales</t>
    <phoneticPr fontId="1" type="noConversion"/>
  </si>
  <si>
    <t>Trade Debtors</t>
    <phoneticPr fontId="1" type="noConversion"/>
  </si>
  <si>
    <t>Equipment</t>
    <phoneticPr fontId="1" type="noConversion"/>
  </si>
  <si>
    <t>Wages</t>
    <phoneticPr fontId="1" type="noConversion"/>
  </si>
  <si>
    <t>Drawings</t>
    <phoneticPr fontId="1" type="noConversion"/>
  </si>
  <si>
    <t>Sales Return In</t>
    <phoneticPr fontId="1" type="noConversion"/>
  </si>
  <si>
    <t xml:space="preserve">Bal b/d </t>
    <phoneticPr fontId="1" type="noConversion"/>
  </si>
  <si>
    <t>Bal b/d</t>
    <phoneticPr fontId="1" type="noConversion"/>
  </si>
  <si>
    <t>Payback: 3 years 7 months</t>
    <phoneticPr fontId="1" type="noConversion"/>
  </si>
  <si>
    <t>Cash Inflow</t>
    <phoneticPr fontId="1" type="noConversion"/>
  </si>
  <si>
    <t>Net Cashflows</t>
    <phoneticPr fontId="1" type="noConversion"/>
  </si>
  <si>
    <t>(per kg)</t>
    <phoneticPr fontId="1" type="noConversion"/>
  </si>
  <si>
    <t>Single</t>
    <phoneticPr fontId="1" type="noConversion"/>
  </si>
  <si>
    <t>Double</t>
    <phoneticPr fontId="1" type="noConversion"/>
  </si>
  <si>
    <t>Triple</t>
    <phoneticPr fontId="1" type="noConversion"/>
  </si>
  <si>
    <t xml:space="preserve">Selling Price </t>
    <phoneticPr fontId="1" type="noConversion"/>
  </si>
  <si>
    <t>Less: Variable Costs</t>
    <phoneticPr fontId="1" type="noConversion"/>
  </si>
  <si>
    <t>Total Variable Costs</t>
    <phoneticPr fontId="1" type="noConversion"/>
  </si>
  <si>
    <t>Contribution</t>
    <phoneticPr fontId="1" type="noConversion"/>
  </si>
  <si>
    <t>Milk</t>
    <phoneticPr fontId="1" type="noConversion"/>
  </si>
  <si>
    <t>Cream</t>
    <phoneticPr fontId="1" type="noConversion"/>
  </si>
  <si>
    <t>Castor Sugar</t>
    <phoneticPr fontId="1" type="noConversion"/>
  </si>
  <si>
    <t>Eggs</t>
    <phoneticPr fontId="1" type="noConversion"/>
  </si>
  <si>
    <t>Vanilla Pods</t>
    <phoneticPr fontId="1" type="noConversion"/>
  </si>
  <si>
    <t>b. Profit maximizing sales mix</t>
    <phoneticPr fontId="1" type="noConversion"/>
  </si>
  <si>
    <t>Total Required</t>
    <phoneticPr fontId="1" type="noConversion"/>
  </si>
  <si>
    <t>(kgs)</t>
    <phoneticPr fontId="1" type="noConversion"/>
  </si>
  <si>
    <t>Sales Commission</t>
    <phoneticPr fontId="1" type="noConversion"/>
  </si>
  <si>
    <t>Outside Carriers</t>
    <phoneticPr fontId="1" type="noConversion"/>
  </si>
  <si>
    <t>Total Contribution</t>
  </si>
  <si>
    <t>Less Fixed Cost</t>
  </si>
  <si>
    <t>Budget Profit / (Loss)</t>
  </si>
  <si>
    <t xml:space="preserve">Allocation of Vanilla Pod </t>
  </si>
  <si>
    <t>Demand</t>
    <phoneticPr fontId="1" type="noConversion"/>
  </si>
  <si>
    <t>Required Vanilla Pod</t>
    <phoneticPr fontId="1" type="noConversion"/>
  </si>
  <si>
    <t>Vanilla Pod - Limited Supply</t>
    <phoneticPr fontId="1" type="noConversion"/>
  </si>
  <si>
    <t>Calculation of contribtuion per limiting factor</t>
    <phoneticPr fontId="1" type="noConversion"/>
  </si>
  <si>
    <t>Contribution per limiting factor</t>
    <phoneticPr fontId="1" type="noConversion"/>
  </si>
  <si>
    <t>Ranking</t>
    <phoneticPr fontId="1" type="noConversion"/>
  </si>
  <si>
    <t>Production and Sales</t>
    <phoneticPr fontId="1" type="noConversion"/>
  </si>
  <si>
    <t>Budget Profit and Loss</t>
    <phoneticPr fontId="1" type="noConversion"/>
  </si>
  <si>
    <t>Sales (kgs)</t>
    <phoneticPr fontId="1" type="noConversion"/>
  </si>
  <si>
    <t>Contribution per kg</t>
    <phoneticPr fontId="1" type="noConversion"/>
  </si>
  <si>
    <t>Vanilla pods per kg</t>
    <phoneticPr fontId="1" type="noConversion"/>
  </si>
  <si>
    <t>Bal b/d</t>
    <phoneticPr fontId="1" type="noConversion"/>
  </si>
  <si>
    <t>Sales</t>
    <phoneticPr fontId="1" type="noConversion"/>
  </si>
  <si>
    <t>Bank</t>
    <phoneticPr fontId="1" type="noConversion"/>
  </si>
  <si>
    <t>Sales Retrurns In</t>
    <phoneticPr fontId="1" type="noConversion"/>
  </si>
  <si>
    <t>Wages</t>
    <phoneticPr fontId="1" type="noConversion"/>
  </si>
  <si>
    <t>Trade Creditors</t>
    <phoneticPr fontId="1" type="noConversion"/>
  </si>
  <si>
    <t>Purchases</t>
    <phoneticPr fontId="1" type="noConversion"/>
  </si>
  <si>
    <t>Drawings</t>
    <phoneticPr fontId="1" type="noConversion"/>
  </si>
  <si>
    <t>Equipment</t>
    <phoneticPr fontId="1" type="noConversion"/>
  </si>
  <si>
    <t>Trade Crditors</t>
    <phoneticPr fontId="1" type="noConversion"/>
  </si>
  <si>
    <t>Capital</t>
    <phoneticPr fontId="1" type="noConversion"/>
  </si>
  <si>
    <t>Trade Debtors</t>
    <phoneticPr fontId="1" type="noConversion"/>
  </si>
  <si>
    <t xml:space="preserve">Drawings </t>
    <phoneticPr fontId="1" type="noConversion"/>
  </si>
  <si>
    <t>Sales Return</t>
    <phoneticPr fontId="1" type="noConversion"/>
  </si>
  <si>
    <t>Alison - 
Trial Balance</t>
    <phoneticPr fontId="1" type="noConversion"/>
  </si>
  <si>
    <t>DR</t>
    <phoneticPr fontId="1" type="noConversion"/>
  </si>
  <si>
    <t>CR</t>
    <phoneticPr fontId="1" type="noConversion"/>
  </si>
  <si>
    <t>Question 4</t>
    <phoneticPr fontId="1" type="noConversion"/>
  </si>
  <si>
    <t>Normal Ledger</t>
    <phoneticPr fontId="1" type="noConversion"/>
  </si>
  <si>
    <t>Vehicles - Cost</t>
    <phoneticPr fontId="1" type="noConversion"/>
  </si>
  <si>
    <t>Vehicles - 
Acc Depreciation</t>
    <phoneticPr fontId="1" type="noConversion"/>
  </si>
  <si>
    <t>Depreciation Charge</t>
  </si>
  <si>
    <t>Depreciation Charge</t>
    <phoneticPr fontId="1" type="noConversion"/>
  </si>
  <si>
    <t>Disposal Account</t>
    <phoneticPr fontId="1" type="noConversion"/>
  </si>
  <si>
    <t>Vehicles - 
Acc Depreciation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</si>
</sst>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76" formatCode="_-[$$-3C09]* #,##0_-;\-[$$-3C09]* #,##0_-;_-[$$-3C09]* &quot;-&quot;_-;_-@_-"/>
    <numFmt numFmtId="177" formatCode="0.00_ "/>
    <numFmt numFmtId="178" formatCode="[$$-3C09]#,##0.00"/>
    <numFmt numFmtId="180" formatCode="_-[$$-3C09]* #,##0.00_-;\-[$$-3C09]* #,##0.00_-;_-[$$-3C09]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u val="doubleAccounting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6" fontId="3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>
      <alignment vertical="center"/>
    </xf>
    <xf numFmtId="16" fontId="3" fillId="0" borderId="0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5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4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3" fontId="3" fillId="0" borderId="3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176" fontId="4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A3E9-3941-465E-90C5-0A0249A2D11C}">
  <sheetPr>
    <pageSetUpPr fitToPage="1"/>
  </sheetPr>
  <dimension ref="A1:M45"/>
  <sheetViews>
    <sheetView zoomScaleNormal="100" workbookViewId="0">
      <selection activeCell="G20" sqref="G20"/>
    </sheetView>
  </sheetViews>
  <sheetFormatPr defaultRowHeight="15.6" x14ac:dyDescent="0.3"/>
  <cols>
    <col min="1" max="1" width="32.88671875" style="2" customWidth="1"/>
    <col min="2" max="2" width="11.5546875" style="2" bestFit="1" customWidth="1"/>
    <col min="3" max="3" width="15" style="2" bestFit="1" customWidth="1"/>
    <col min="4" max="5" width="11.5546875" style="2" bestFit="1" customWidth="1"/>
    <col min="6" max="6" width="13.77734375" style="2" bestFit="1" customWidth="1"/>
    <col min="7" max="7" width="15.33203125" style="2" bestFit="1" customWidth="1"/>
    <col min="8" max="8" width="11.5546875" style="2" bestFit="1" customWidth="1"/>
    <col min="9" max="9" width="19.44140625" style="2" customWidth="1"/>
    <col min="10" max="10" width="14.5546875" style="2" customWidth="1"/>
    <col min="11" max="11" width="15" style="2" customWidth="1"/>
    <col min="12" max="12" width="14.109375" style="2" customWidth="1"/>
    <col min="13" max="13" width="15.33203125" style="2" bestFit="1" customWidth="1"/>
    <col min="14" max="20" width="8.88671875" style="2"/>
    <col min="21" max="21" width="20.88671875" style="2" bestFit="1" customWidth="1"/>
    <col min="22" max="16384" width="8.88671875" style="2"/>
  </cols>
  <sheetData>
    <row r="1" spans="1:12" x14ac:dyDescent="0.3">
      <c r="A1" s="1" t="s">
        <v>6</v>
      </c>
      <c r="I1" s="1" t="s">
        <v>22</v>
      </c>
    </row>
    <row r="2" spans="1:12" x14ac:dyDescent="0.3">
      <c r="A2" s="1" t="s">
        <v>18</v>
      </c>
      <c r="I2" s="1" t="s">
        <v>23</v>
      </c>
    </row>
    <row r="3" spans="1:12" x14ac:dyDescent="0.3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I3" s="3" t="s">
        <v>43</v>
      </c>
      <c r="J3" s="4" t="s">
        <v>44</v>
      </c>
      <c r="K3" s="4" t="s">
        <v>45</v>
      </c>
      <c r="L3" s="4" t="s">
        <v>46</v>
      </c>
    </row>
    <row r="4" spans="1:12" ht="16.8" customHeight="1" x14ac:dyDescent="0.3">
      <c r="A4" s="3" t="s">
        <v>7</v>
      </c>
      <c r="B4" s="5">
        <v>-60000</v>
      </c>
      <c r="C4" s="5"/>
      <c r="D4" s="5"/>
      <c r="E4" s="5"/>
      <c r="F4" s="5"/>
      <c r="G4" s="5"/>
      <c r="I4" s="3" t="s">
        <v>47</v>
      </c>
      <c r="J4" s="23">
        <v>2</v>
      </c>
      <c r="K4" s="23">
        <v>2.5</v>
      </c>
      <c r="L4" s="23">
        <v>3</v>
      </c>
    </row>
    <row r="5" spans="1:12" x14ac:dyDescent="0.3">
      <c r="A5" s="3" t="s">
        <v>8</v>
      </c>
      <c r="B5" s="5">
        <v>-100000</v>
      </c>
      <c r="C5" s="5"/>
      <c r="D5" s="5"/>
      <c r="E5" s="5"/>
      <c r="F5" s="5"/>
      <c r="G5" s="5"/>
      <c r="I5" s="3"/>
      <c r="J5" s="23"/>
      <c r="K5" s="23"/>
      <c r="L5" s="23"/>
    </row>
    <row r="6" spans="1:12" x14ac:dyDescent="0.3">
      <c r="A6" s="3" t="s">
        <v>9</v>
      </c>
      <c r="B6" s="5"/>
      <c r="C6" s="5">
        <v>-50000</v>
      </c>
      <c r="D6" s="5">
        <v>-50000</v>
      </c>
      <c r="E6" s="5">
        <v>-50000</v>
      </c>
      <c r="F6" s="5">
        <v>-50000</v>
      </c>
      <c r="G6" s="5">
        <v>-50000</v>
      </c>
      <c r="I6" s="3" t="s">
        <v>48</v>
      </c>
      <c r="J6" s="23"/>
      <c r="K6" s="23"/>
      <c r="L6" s="23"/>
    </row>
    <row r="7" spans="1:12" x14ac:dyDescent="0.3">
      <c r="A7" s="3" t="s">
        <v>10</v>
      </c>
      <c r="B7" s="5"/>
      <c r="C7" s="5">
        <v>-50000</v>
      </c>
      <c r="D7" s="5">
        <v>-50000</v>
      </c>
      <c r="E7" s="5">
        <v>-75000</v>
      </c>
      <c r="F7" s="5">
        <v>-75000</v>
      </c>
      <c r="G7" s="5">
        <v>-75000</v>
      </c>
      <c r="I7" s="22" t="s">
        <v>51</v>
      </c>
      <c r="J7" s="23">
        <f>0.4*0.2</f>
        <v>8.0000000000000016E-2</v>
      </c>
      <c r="K7" s="23">
        <f>0.3*0.2</f>
        <v>0.06</v>
      </c>
      <c r="L7" s="23">
        <f>0.2*0.2</f>
        <v>4.0000000000000008E-2</v>
      </c>
    </row>
    <row r="8" spans="1:12" x14ac:dyDescent="0.3">
      <c r="A8" s="3" t="s">
        <v>11</v>
      </c>
      <c r="B8" s="5"/>
      <c r="C8" s="5">
        <v>-10000</v>
      </c>
      <c r="D8" s="5">
        <v>-12000</v>
      </c>
      <c r="E8" s="5">
        <v>-14000</v>
      </c>
      <c r="F8" s="5">
        <v>-16000</v>
      </c>
      <c r="G8" s="5">
        <v>-18000</v>
      </c>
      <c r="I8" s="22" t="s">
        <v>52</v>
      </c>
      <c r="J8" s="23">
        <f>0.4*0.8</f>
        <v>0.32000000000000006</v>
      </c>
      <c r="K8" s="23">
        <f>0.5*0.8</f>
        <v>0.4</v>
      </c>
      <c r="L8" s="23">
        <f>0.6*0.8</f>
        <v>0.48</v>
      </c>
    </row>
    <row r="9" spans="1:12" x14ac:dyDescent="0.3">
      <c r="A9" s="3" t="s">
        <v>12</v>
      </c>
      <c r="B9" s="5"/>
      <c r="C9" s="5">
        <v>-60000</v>
      </c>
      <c r="D9" s="5">
        <v>-60000</v>
      </c>
      <c r="E9" s="5">
        <v>-80000</v>
      </c>
      <c r="F9" s="5">
        <v>-80000</v>
      </c>
      <c r="G9" s="5">
        <v>-80000</v>
      </c>
      <c r="I9" s="22" t="s">
        <v>53</v>
      </c>
      <c r="J9" s="23">
        <f>1*0.1</f>
        <v>0.1</v>
      </c>
      <c r="K9" s="23">
        <f>0.09*1</f>
        <v>0.09</v>
      </c>
      <c r="L9" s="23">
        <f>0.08*1</f>
        <v>0.08</v>
      </c>
    </row>
    <row r="10" spans="1:12" x14ac:dyDescent="0.3">
      <c r="A10" s="3" t="s">
        <v>13</v>
      </c>
      <c r="B10" s="5"/>
      <c r="C10" s="5">
        <v>114000</v>
      </c>
      <c r="D10" s="5">
        <v>228000</v>
      </c>
      <c r="E10" s="5">
        <v>304000</v>
      </c>
      <c r="F10" s="5">
        <v>342000</v>
      </c>
      <c r="G10" s="5">
        <v>380000</v>
      </c>
      <c r="I10" s="22" t="s">
        <v>54</v>
      </c>
      <c r="J10" s="23">
        <f>0.09*2</f>
        <v>0.18</v>
      </c>
      <c r="K10" s="23">
        <f>0.09*2</f>
        <v>0.18</v>
      </c>
      <c r="L10" s="23">
        <f>0.1*2</f>
        <v>0.2</v>
      </c>
    </row>
    <row r="11" spans="1:12" x14ac:dyDescent="0.3">
      <c r="A11" s="3"/>
      <c r="B11" s="5"/>
      <c r="C11" s="5"/>
      <c r="D11" s="5"/>
      <c r="E11" s="5"/>
      <c r="F11" s="5"/>
      <c r="G11" s="5"/>
      <c r="I11" s="22" t="s">
        <v>55</v>
      </c>
      <c r="J11" s="23">
        <f>0.01*20</f>
        <v>0.2</v>
      </c>
      <c r="K11" s="23">
        <f>0.02*20</f>
        <v>0.4</v>
      </c>
      <c r="L11" s="23">
        <f>0.02*20</f>
        <v>0.4</v>
      </c>
    </row>
    <row r="12" spans="1:12" x14ac:dyDescent="0.3">
      <c r="A12" s="3" t="s">
        <v>14</v>
      </c>
      <c r="B12" s="5">
        <f>B4+B5</f>
        <v>-160000</v>
      </c>
      <c r="C12" s="5">
        <f>C10+SUM(C4:C9)</f>
        <v>-56000</v>
      </c>
      <c r="D12" s="5">
        <f>D10+SUM(D4:D9)</f>
        <v>56000</v>
      </c>
      <c r="E12" s="5">
        <f>E10+SUM(E4:E9)</f>
        <v>85000</v>
      </c>
      <c r="F12" s="5">
        <f>F10+SUM(F4:F9)</f>
        <v>121000</v>
      </c>
      <c r="G12" s="5">
        <f>G10+SUM(G4:G9)</f>
        <v>157000</v>
      </c>
      <c r="I12" s="22" t="s">
        <v>59</v>
      </c>
      <c r="J12" s="23">
        <f>J4*0.02</f>
        <v>0.04</v>
      </c>
      <c r="K12" s="23">
        <f>K4*0.02</f>
        <v>0.05</v>
      </c>
      <c r="L12" s="23">
        <f>L4*0.02</f>
        <v>0.06</v>
      </c>
    </row>
    <row r="13" spans="1:12" x14ac:dyDescent="0.3">
      <c r="A13" s="3" t="s">
        <v>15</v>
      </c>
      <c r="B13" s="5"/>
      <c r="C13" s="6">
        <v>0.90900000000000003</v>
      </c>
      <c r="D13" s="6">
        <v>0.82599999999999996</v>
      </c>
      <c r="E13" s="6">
        <v>0.751</v>
      </c>
      <c r="F13" s="6">
        <v>0.68300000000000005</v>
      </c>
      <c r="G13" s="6">
        <v>0.621</v>
      </c>
      <c r="I13" s="22" t="s">
        <v>60</v>
      </c>
      <c r="J13" s="23">
        <f>J4*0.04</f>
        <v>0.08</v>
      </c>
      <c r="K13" s="23">
        <f>K4*0.04</f>
        <v>0.1</v>
      </c>
      <c r="L13" s="23">
        <f>L4*0.04</f>
        <v>0.12</v>
      </c>
    </row>
    <row r="14" spans="1:12" x14ac:dyDescent="0.3">
      <c r="A14" s="3" t="s">
        <v>16</v>
      </c>
      <c r="B14" s="5">
        <v>-160000</v>
      </c>
      <c r="C14" s="5">
        <f>C12*C13</f>
        <v>-50904</v>
      </c>
      <c r="D14" s="5">
        <f>D12*D13</f>
        <v>46256</v>
      </c>
      <c r="E14" s="5">
        <f>E12*E13</f>
        <v>63835</v>
      </c>
      <c r="F14" s="5">
        <f>F12*F13</f>
        <v>82643</v>
      </c>
      <c r="G14" s="5">
        <f>G12*G13</f>
        <v>97497</v>
      </c>
      <c r="I14" s="3" t="s">
        <v>49</v>
      </c>
      <c r="J14" s="23">
        <f>SUM(J7:J13)</f>
        <v>1.0000000000000002</v>
      </c>
      <c r="K14" s="23">
        <f>SUM(K7:K13)</f>
        <v>1.28</v>
      </c>
      <c r="L14" s="23">
        <f>SUM(L7:L13)</f>
        <v>1.3800000000000003</v>
      </c>
    </row>
    <row r="15" spans="1:12" ht="16.8" customHeight="1" x14ac:dyDescent="0.3">
      <c r="A15" s="3" t="s">
        <v>17</v>
      </c>
      <c r="B15" s="5">
        <f>SUM(B14:G14)</f>
        <v>79327</v>
      </c>
      <c r="C15" s="5"/>
      <c r="D15" s="5"/>
      <c r="E15" s="5"/>
      <c r="F15" s="5"/>
      <c r="G15" s="5"/>
      <c r="I15" s="3"/>
      <c r="J15" s="23"/>
      <c r="K15" s="23"/>
      <c r="L15" s="23"/>
    </row>
    <row r="16" spans="1:12" x14ac:dyDescent="0.3">
      <c r="I16" s="3" t="s">
        <v>50</v>
      </c>
      <c r="J16" s="23">
        <f>J4-J14</f>
        <v>0.99999999999999978</v>
      </c>
      <c r="K16" s="23">
        <f>K4-K14</f>
        <v>1.22</v>
      </c>
      <c r="L16" s="23">
        <f>L4-L14</f>
        <v>1.6199999999999997</v>
      </c>
    </row>
    <row r="17" spans="1:13" x14ac:dyDescent="0.3">
      <c r="A17" s="21" t="s">
        <v>19</v>
      </c>
    </row>
    <row r="18" spans="1:13" x14ac:dyDescent="0.3">
      <c r="A18" s="7" t="s">
        <v>24</v>
      </c>
      <c r="B18" s="7" t="s">
        <v>25</v>
      </c>
      <c r="C18" s="14" t="s">
        <v>41</v>
      </c>
      <c r="D18" s="7" t="s">
        <v>42</v>
      </c>
      <c r="E18" s="29" t="s">
        <v>20</v>
      </c>
      <c r="F18" s="29"/>
      <c r="I18" s="1" t="s">
        <v>56</v>
      </c>
    </row>
    <row r="19" spans="1:13" x14ac:dyDescent="0.3">
      <c r="A19" s="4">
        <v>0</v>
      </c>
      <c r="B19" s="8">
        <v>-160000</v>
      </c>
      <c r="C19" s="8"/>
      <c r="D19" s="8"/>
      <c r="E19" s="8">
        <v>-160000</v>
      </c>
      <c r="F19" s="9" t="s">
        <v>26</v>
      </c>
      <c r="I19" s="3" t="s">
        <v>58</v>
      </c>
      <c r="J19" s="4" t="s">
        <v>44</v>
      </c>
      <c r="K19" s="4" t="s">
        <v>45</v>
      </c>
      <c r="L19" s="4" t="s">
        <v>46</v>
      </c>
      <c r="M19" s="4" t="s">
        <v>57</v>
      </c>
    </row>
    <row r="20" spans="1:13" x14ac:dyDescent="0.3">
      <c r="A20" s="4">
        <v>1</v>
      </c>
      <c r="B20" s="8"/>
      <c r="C20" s="8">
        <v>114000</v>
      </c>
      <c r="D20" s="8">
        <v>-56000</v>
      </c>
      <c r="E20" s="8">
        <v>-56000</v>
      </c>
      <c r="F20" s="8">
        <v>-216000</v>
      </c>
      <c r="I20" s="3" t="s">
        <v>65</v>
      </c>
      <c r="J20" s="24">
        <v>2000000</v>
      </c>
      <c r="K20" s="24">
        <v>1350000</v>
      </c>
      <c r="L20" s="24">
        <v>250000</v>
      </c>
      <c r="M20" s="24">
        <v>3600000</v>
      </c>
    </row>
    <row r="21" spans="1:13" x14ac:dyDescent="0.3">
      <c r="A21" s="4">
        <v>2</v>
      </c>
      <c r="B21" s="8"/>
      <c r="C21" s="8">
        <v>228000</v>
      </c>
      <c r="D21" s="8">
        <v>56000</v>
      </c>
      <c r="E21" s="8">
        <v>56000</v>
      </c>
      <c r="F21" s="8">
        <v>-160000</v>
      </c>
      <c r="I21" s="3" t="s">
        <v>66</v>
      </c>
      <c r="J21" s="24">
        <f>J20*0.01</f>
        <v>20000</v>
      </c>
      <c r="K21" s="24">
        <f>K20*0.02</f>
        <v>27000</v>
      </c>
      <c r="L21" s="24">
        <f>L20*0.02</f>
        <v>5000</v>
      </c>
      <c r="M21" s="24">
        <f>SUM(J21:L21)</f>
        <v>52000</v>
      </c>
    </row>
    <row r="22" spans="1:13" x14ac:dyDescent="0.3">
      <c r="A22" s="4">
        <v>3</v>
      </c>
      <c r="B22" s="8"/>
      <c r="C22" s="8">
        <v>304000</v>
      </c>
      <c r="D22" s="8">
        <v>85000</v>
      </c>
      <c r="E22" s="8">
        <v>85000</v>
      </c>
      <c r="F22" s="8">
        <v>-75000</v>
      </c>
      <c r="I22" s="3" t="s">
        <v>67</v>
      </c>
      <c r="J22" s="31">
        <v>45000</v>
      </c>
      <c r="K22" s="32"/>
      <c r="L22" s="32"/>
      <c r="M22" s="33"/>
    </row>
    <row r="23" spans="1:13" x14ac:dyDescent="0.3">
      <c r="A23" s="4">
        <v>4</v>
      </c>
      <c r="B23" s="8"/>
      <c r="C23" s="8">
        <v>342000</v>
      </c>
      <c r="D23" s="8">
        <v>121000</v>
      </c>
      <c r="E23" s="8">
        <v>121000</v>
      </c>
      <c r="F23" s="20">
        <f>(75000/121000)*12</f>
        <v>7.4380165289256208</v>
      </c>
      <c r="I23" s="3"/>
      <c r="J23" s="24"/>
      <c r="K23" s="24"/>
      <c r="L23" s="24"/>
      <c r="M23" s="24"/>
    </row>
    <row r="24" spans="1:13" x14ac:dyDescent="0.3">
      <c r="A24" s="4">
        <v>5</v>
      </c>
      <c r="B24" s="8"/>
      <c r="C24" s="8">
        <v>380000</v>
      </c>
      <c r="D24" s="8">
        <v>157000</v>
      </c>
      <c r="E24" s="8"/>
      <c r="F24" s="8"/>
      <c r="I24" s="34" t="s">
        <v>68</v>
      </c>
      <c r="J24" s="35"/>
      <c r="K24" s="35"/>
      <c r="L24" s="35"/>
      <c r="M24" s="36"/>
    </row>
    <row r="25" spans="1:13" ht="16.8" customHeight="1" x14ac:dyDescent="0.3">
      <c r="A25" s="3"/>
      <c r="B25" s="3"/>
      <c r="C25" s="3"/>
      <c r="D25" s="3"/>
      <c r="E25" s="29" t="s">
        <v>40</v>
      </c>
      <c r="F25" s="29"/>
      <c r="I25" s="38" t="s">
        <v>74</v>
      </c>
      <c r="J25" s="27">
        <v>1</v>
      </c>
      <c r="K25" s="27">
        <v>1.22</v>
      </c>
      <c r="L25" s="27">
        <v>1.62</v>
      </c>
      <c r="M25" s="25"/>
    </row>
    <row r="26" spans="1:13" x14ac:dyDescent="0.3">
      <c r="I26" s="3" t="s">
        <v>75</v>
      </c>
      <c r="J26" s="37">
        <v>0.01</v>
      </c>
      <c r="K26" s="37">
        <v>0.02</v>
      </c>
      <c r="L26" s="37">
        <v>0.02</v>
      </c>
      <c r="M26" s="25"/>
    </row>
    <row r="27" spans="1:13" x14ac:dyDescent="0.3">
      <c r="A27" s="1" t="s">
        <v>21</v>
      </c>
      <c r="I27" s="3" t="s">
        <v>69</v>
      </c>
      <c r="J27" s="24">
        <f>J25/J26</f>
        <v>100</v>
      </c>
      <c r="K27" s="24">
        <f>K25/K26</f>
        <v>61</v>
      </c>
      <c r="L27" s="24">
        <f>L25/L26</f>
        <v>81</v>
      </c>
      <c r="M27" s="25"/>
    </row>
    <row r="28" spans="1:13" x14ac:dyDescent="0.3">
      <c r="I28" s="3" t="s">
        <v>70</v>
      </c>
      <c r="J28" s="24">
        <v>1</v>
      </c>
      <c r="K28" s="24">
        <v>3</v>
      </c>
      <c r="L28" s="24">
        <v>2</v>
      </c>
      <c r="M28" s="25"/>
    </row>
    <row r="29" spans="1:13" x14ac:dyDescent="0.3">
      <c r="I29" s="34"/>
      <c r="J29" s="35"/>
      <c r="K29" s="35"/>
      <c r="L29" s="35"/>
      <c r="M29" s="36"/>
    </row>
    <row r="30" spans="1:13" x14ac:dyDescent="0.3">
      <c r="I30" s="3" t="s">
        <v>64</v>
      </c>
      <c r="J30" s="24">
        <f>J20*J26</f>
        <v>20000</v>
      </c>
      <c r="K30" s="24">
        <v>20000</v>
      </c>
      <c r="L30" s="24">
        <f>L20*L26</f>
        <v>5000</v>
      </c>
      <c r="M30" s="24">
        <v>45000</v>
      </c>
    </row>
    <row r="31" spans="1:13" x14ac:dyDescent="0.3">
      <c r="I31" s="3" t="s">
        <v>71</v>
      </c>
      <c r="J31" s="24">
        <f>J30/J26</f>
        <v>2000000</v>
      </c>
      <c r="K31" s="24">
        <f>K30/K26</f>
        <v>1000000</v>
      </c>
      <c r="L31" s="24">
        <f>L30/L26</f>
        <v>250000</v>
      </c>
      <c r="M31" s="24">
        <f>SUM(J31:L31)</f>
        <v>3250000</v>
      </c>
    </row>
    <row r="32" spans="1:13" x14ac:dyDescent="0.3">
      <c r="I32" s="34"/>
      <c r="J32" s="35"/>
      <c r="K32" s="35"/>
      <c r="L32" s="35"/>
      <c r="M32" s="36"/>
    </row>
    <row r="33" spans="9:13" x14ac:dyDescent="0.3">
      <c r="I33" s="39" t="s">
        <v>72</v>
      </c>
      <c r="J33" s="24"/>
      <c r="K33" s="24"/>
      <c r="L33" s="24"/>
      <c r="M33" s="24"/>
    </row>
    <row r="34" spans="9:13" x14ac:dyDescent="0.3">
      <c r="I34" s="3" t="s">
        <v>73</v>
      </c>
      <c r="J34" s="24">
        <v>2000000</v>
      </c>
      <c r="K34" s="24">
        <v>1000000</v>
      </c>
      <c r="L34" s="24">
        <v>250000</v>
      </c>
      <c r="M34" s="24">
        <v>3250000</v>
      </c>
    </row>
    <row r="35" spans="9:13" ht="16.8" customHeight="1" x14ac:dyDescent="0.3">
      <c r="I35" s="38" t="s">
        <v>74</v>
      </c>
      <c r="J35" s="27">
        <v>1</v>
      </c>
      <c r="K35" s="27">
        <v>1.22</v>
      </c>
      <c r="L35" s="27">
        <v>1.62</v>
      </c>
      <c r="M35" s="25"/>
    </row>
    <row r="36" spans="9:13" x14ac:dyDescent="0.3">
      <c r="I36" s="3" t="s">
        <v>61</v>
      </c>
      <c r="J36" s="26">
        <f>J31*J25</f>
        <v>2000000</v>
      </c>
      <c r="K36" s="26">
        <f>K31*K25</f>
        <v>1220000</v>
      </c>
      <c r="L36" s="26">
        <f>L31*L25</f>
        <v>405000</v>
      </c>
      <c r="M36" s="26">
        <f>SUM(J36:L36)</f>
        <v>3625000</v>
      </c>
    </row>
    <row r="37" spans="9:13" x14ac:dyDescent="0.3">
      <c r="I37" s="3" t="s">
        <v>62</v>
      </c>
      <c r="J37" s="26"/>
      <c r="K37" s="26"/>
      <c r="L37" s="26"/>
      <c r="M37" s="26">
        <v>3680000</v>
      </c>
    </row>
    <row r="38" spans="9:13" x14ac:dyDescent="0.3">
      <c r="I38" s="3" t="s">
        <v>63</v>
      </c>
      <c r="J38" s="26"/>
      <c r="K38" s="26"/>
      <c r="L38" s="26"/>
      <c r="M38" s="28">
        <f>M36-M37</f>
        <v>-55000</v>
      </c>
    </row>
    <row r="45" spans="9:13" ht="16.8" customHeight="1" x14ac:dyDescent="0.3"/>
  </sheetData>
  <mergeCells count="6">
    <mergeCell ref="I32:M32"/>
    <mergeCell ref="J22:M22"/>
    <mergeCell ref="I24:M24"/>
    <mergeCell ref="I29:M29"/>
    <mergeCell ref="E18:F18"/>
    <mergeCell ref="E25:F25"/>
  </mergeCells>
  <phoneticPr fontId="1" type="noConversion"/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199B5-C49B-473F-ACE9-887EE09521C7}">
  <dimension ref="A1:Q83"/>
  <sheetViews>
    <sheetView tabSelected="1" zoomScale="90" zoomScaleNormal="90" workbookViewId="0">
      <selection activeCell="O17" sqref="O17"/>
    </sheetView>
  </sheetViews>
  <sheetFormatPr defaultRowHeight="16.2" x14ac:dyDescent="0.3"/>
  <cols>
    <col min="2" max="2" width="17.6640625" customWidth="1"/>
    <col min="3" max="3" width="11.5546875" bestFit="1" customWidth="1"/>
    <col min="4" max="4" width="11.5546875" customWidth="1"/>
    <col min="5" max="5" width="15" bestFit="1" customWidth="1"/>
    <col min="6" max="6" width="11.5546875" bestFit="1" customWidth="1"/>
    <col min="7" max="7" width="14.109375" customWidth="1"/>
    <col min="9" max="9" width="6.88671875" customWidth="1"/>
    <col min="11" max="11" width="8" customWidth="1"/>
    <col min="12" max="12" width="18.88671875" customWidth="1"/>
    <col min="15" max="15" width="16.109375" customWidth="1"/>
    <col min="16" max="16" width="10.77734375" customWidth="1"/>
    <col min="17" max="17" width="10.77734375" bestFit="1" customWidth="1"/>
  </cols>
  <sheetData>
    <row r="1" spans="1:17" x14ac:dyDescent="0.3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31.2" x14ac:dyDescent="0.3">
      <c r="A2" s="16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1" t="s">
        <v>90</v>
      </c>
      <c r="P2" s="46" t="s">
        <v>91</v>
      </c>
      <c r="Q2" s="46" t="s">
        <v>92</v>
      </c>
    </row>
    <row r="3" spans="1:17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16.8" thickBot="1" x14ac:dyDescent="0.35">
      <c r="A4" s="11"/>
      <c r="B4" s="11"/>
      <c r="C4" s="30" t="s">
        <v>28</v>
      </c>
      <c r="D4" s="30"/>
      <c r="E4" s="11"/>
      <c r="F4" s="11"/>
      <c r="G4" s="10"/>
      <c r="H4" s="11"/>
      <c r="I4" s="11"/>
      <c r="J4" s="30" t="s">
        <v>29</v>
      </c>
      <c r="K4" s="30"/>
      <c r="L4" s="11"/>
      <c r="M4" s="11"/>
      <c r="N4" s="2"/>
      <c r="O4" s="3" t="s">
        <v>78</v>
      </c>
      <c r="P4" s="8">
        <v>1880</v>
      </c>
      <c r="Q4" s="8"/>
    </row>
    <row r="5" spans="1:17" x14ac:dyDescent="0.3">
      <c r="A5" s="19"/>
      <c r="B5" s="2"/>
      <c r="C5" s="12"/>
      <c r="D5" s="15">
        <v>44013</v>
      </c>
      <c r="E5" s="2" t="s">
        <v>39</v>
      </c>
      <c r="F5" s="2">
        <v>2500</v>
      </c>
      <c r="G5" s="2"/>
      <c r="H5" s="10"/>
      <c r="I5" s="2"/>
      <c r="J5" s="12"/>
      <c r="K5" s="15">
        <v>44013</v>
      </c>
      <c r="L5" s="2" t="s">
        <v>39</v>
      </c>
      <c r="M5" s="10">
        <v>10000</v>
      </c>
      <c r="N5" s="2"/>
      <c r="O5" s="3" t="s">
        <v>86</v>
      </c>
      <c r="P5" s="8"/>
      <c r="Q5" s="8">
        <v>10000</v>
      </c>
    </row>
    <row r="6" spans="1:17" x14ac:dyDescent="0.3">
      <c r="A6" s="15"/>
      <c r="B6" s="15"/>
      <c r="C6" s="17"/>
      <c r="D6" s="19">
        <v>44015</v>
      </c>
      <c r="E6" s="2" t="s">
        <v>30</v>
      </c>
      <c r="F6" s="2">
        <v>750</v>
      </c>
      <c r="G6" s="2"/>
      <c r="H6" s="15"/>
      <c r="I6" s="2"/>
      <c r="J6" s="13"/>
      <c r="K6" s="2"/>
      <c r="L6" s="2"/>
      <c r="M6" s="2"/>
      <c r="N6" s="2"/>
      <c r="O6" s="3" t="s">
        <v>82</v>
      </c>
      <c r="P6" s="8">
        <v>17550</v>
      </c>
      <c r="Q6" s="8"/>
    </row>
    <row r="7" spans="1:17" x14ac:dyDescent="0.3">
      <c r="A7" s="15">
        <v>44024</v>
      </c>
      <c r="B7" s="2" t="s">
        <v>77</v>
      </c>
      <c r="C7" s="13">
        <v>600</v>
      </c>
      <c r="G7" s="2"/>
      <c r="H7" s="2"/>
      <c r="I7" s="2"/>
      <c r="J7" s="13"/>
      <c r="K7" s="2"/>
      <c r="L7" s="2"/>
      <c r="M7" s="2"/>
      <c r="N7" s="2"/>
      <c r="O7" s="3" t="s">
        <v>77</v>
      </c>
      <c r="P7" s="8"/>
      <c r="Q7" s="8">
        <v>32900</v>
      </c>
    </row>
    <row r="8" spans="1:17" x14ac:dyDescent="0.3">
      <c r="A8" s="2"/>
      <c r="B8" s="2"/>
      <c r="C8" s="13"/>
      <c r="D8" s="15">
        <v>44030</v>
      </c>
      <c r="E8" s="2" t="s">
        <v>80</v>
      </c>
      <c r="F8" s="2">
        <v>120</v>
      </c>
      <c r="G8" s="2"/>
      <c r="H8" s="2"/>
      <c r="I8" s="2"/>
      <c r="J8" s="13"/>
      <c r="K8" s="2"/>
      <c r="L8" s="2"/>
      <c r="M8" s="2"/>
      <c r="N8" s="2"/>
      <c r="O8" s="3" t="s">
        <v>87</v>
      </c>
      <c r="P8" s="8">
        <v>5550</v>
      </c>
      <c r="Q8" s="8"/>
    </row>
    <row r="9" spans="1:17" x14ac:dyDescent="0.3">
      <c r="A9" s="2"/>
      <c r="B9" s="2"/>
      <c r="C9" s="13"/>
      <c r="D9" s="15">
        <v>44040</v>
      </c>
      <c r="E9" s="2" t="s">
        <v>85</v>
      </c>
      <c r="F9" s="2">
        <v>350</v>
      </c>
      <c r="G9" s="2"/>
      <c r="H9" s="2"/>
      <c r="I9" s="2"/>
      <c r="J9" s="13"/>
      <c r="K9" s="2"/>
      <c r="L9" s="2"/>
      <c r="M9" s="2"/>
      <c r="N9" s="2"/>
      <c r="O9" s="3" t="s">
        <v>81</v>
      </c>
      <c r="P9" s="8"/>
      <c r="Q9" s="8">
        <v>6950</v>
      </c>
    </row>
    <row r="10" spans="1:17" x14ac:dyDescent="0.3">
      <c r="A10" s="2"/>
      <c r="B10" s="2"/>
      <c r="C10" s="13"/>
      <c r="D10" s="2"/>
      <c r="E10" s="2"/>
      <c r="F10" s="2"/>
      <c r="G10" s="2"/>
      <c r="H10" s="2"/>
      <c r="I10" s="2"/>
      <c r="J10" s="13"/>
      <c r="K10" s="2"/>
      <c r="L10" s="2"/>
      <c r="M10" s="2"/>
      <c r="N10" s="2"/>
      <c r="O10" s="3" t="s">
        <v>84</v>
      </c>
      <c r="P10" s="8">
        <v>15350</v>
      </c>
      <c r="Q10" s="8"/>
    </row>
    <row r="11" spans="1:17" x14ac:dyDescent="0.3">
      <c r="A11" s="2"/>
      <c r="B11" s="2"/>
      <c r="C11" s="13"/>
      <c r="D11" s="15"/>
      <c r="E11" s="2"/>
      <c r="F11" s="2"/>
      <c r="G11" s="2"/>
      <c r="H11" s="2"/>
      <c r="I11" s="2"/>
      <c r="J11" s="13"/>
      <c r="K11" s="2"/>
      <c r="L11" s="2"/>
      <c r="M11" s="2"/>
      <c r="N11" s="2"/>
      <c r="O11" s="3" t="s">
        <v>80</v>
      </c>
      <c r="P11" s="8">
        <v>6520</v>
      </c>
      <c r="Q11" s="8"/>
    </row>
    <row r="12" spans="1:17" x14ac:dyDescent="0.3">
      <c r="A12" s="2"/>
      <c r="B12" s="10"/>
      <c r="C12" s="10"/>
      <c r="D12" s="10"/>
      <c r="E12" s="10"/>
      <c r="F12" s="10"/>
      <c r="G12" s="10"/>
      <c r="H12" s="2"/>
      <c r="I12" s="10"/>
      <c r="J12" s="10"/>
      <c r="K12" s="10"/>
      <c r="L12" s="10"/>
      <c r="M12" s="2"/>
      <c r="N12" s="2"/>
      <c r="O12" s="3" t="s">
        <v>88</v>
      </c>
      <c r="P12" s="8">
        <v>7450</v>
      </c>
      <c r="Q12" s="8"/>
    </row>
    <row r="13" spans="1:17" ht="17.399999999999999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 t="s">
        <v>89</v>
      </c>
      <c r="P13" s="47">
        <v>550</v>
      </c>
      <c r="Q13" s="47"/>
    </row>
    <row r="14" spans="1:17" ht="16.8" thickBot="1" x14ac:dyDescent="0.35">
      <c r="A14" s="11"/>
      <c r="B14" s="11"/>
      <c r="C14" s="30" t="s">
        <v>30</v>
      </c>
      <c r="D14" s="30"/>
      <c r="E14" s="11"/>
      <c r="F14" s="11"/>
      <c r="G14" s="10"/>
      <c r="H14" s="11"/>
      <c r="I14" s="11"/>
      <c r="J14" s="30" t="s">
        <v>32</v>
      </c>
      <c r="K14" s="30"/>
      <c r="L14" s="11"/>
      <c r="M14" s="11"/>
      <c r="N14" s="2"/>
      <c r="O14" s="44"/>
      <c r="P14" s="45">
        <f>SUM(P4:P13)</f>
        <v>54850</v>
      </c>
      <c r="Q14" s="45">
        <f>SUM(Q5:Q9)</f>
        <v>49850</v>
      </c>
    </row>
    <row r="15" spans="1:17" x14ac:dyDescent="0.3">
      <c r="A15" s="19">
        <v>44013</v>
      </c>
      <c r="B15" s="2" t="s">
        <v>76</v>
      </c>
      <c r="C15" s="40">
        <v>16000</v>
      </c>
      <c r="D15" s="2"/>
      <c r="E15" s="2"/>
      <c r="F15" s="2"/>
      <c r="G15" s="2"/>
      <c r="H15" s="10"/>
      <c r="I15" s="2"/>
      <c r="J15" s="12"/>
      <c r="K15" s="15">
        <v>44013</v>
      </c>
      <c r="L15" s="2" t="s">
        <v>39</v>
      </c>
      <c r="M15" s="18">
        <v>30800</v>
      </c>
      <c r="N15" s="2"/>
    </row>
    <row r="16" spans="1:17" x14ac:dyDescent="0.3">
      <c r="A16" s="19">
        <v>44015</v>
      </c>
      <c r="B16" s="2" t="s">
        <v>78</v>
      </c>
      <c r="C16" s="13">
        <v>750</v>
      </c>
      <c r="D16" s="2"/>
      <c r="E16" s="2"/>
      <c r="F16" s="2"/>
      <c r="G16" s="2"/>
      <c r="H16" s="2"/>
      <c r="I16" s="2"/>
      <c r="J16" s="13"/>
      <c r="K16" s="15">
        <v>44014</v>
      </c>
      <c r="L16" s="2" t="s">
        <v>33</v>
      </c>
      <c r="M16" s="42">
        <v>1500</v>
      </c>
      <c r="N16" s="2"/>
    </row>
    <row r="17" spans="1:14" x14ac:dyDescent="0.3">
      <c r="A17" s="15">
        <v>44032</v>
      </c>
      <c r="B17" s="2" t="s">
        <v>81</v>
      </c>
      <c r="C17" s="13">
        <v>800</v>
      </c>
      <c r="D17" s="2"/>
      <c r="E17" s="2"/>
      <c r="F17" s="2"/>
      <c r="G17" s="2"/>
      <c r="H17" s="2"/>
      <c r="I17" s="2"/>
      <c r="J17" s="13"/>
      <c r="K17" s="15">
        <v>44024</v>
      </c>
      <c r="L17" s="2" t="s">
        <v>78</v>
      </c>
      <c r="M17" s="2">
        <v>600</v>
      </c>
      <c r="N17" s="2"/>
    </row>
    <row r="18" spans="1:14" x14ac:dyDescent="0.3">
      <c r="A18" s="2"/>
      <c r="B18" s="2"/>
      <c r="C18" s="13"/>
      <c r="D18" s="2"/>
      <c r="E18" s="2"/>
      <c r="F18" s="2"/>
      <c r="G18" s="2"/>
      <c r="H18" s="2"/>
      <c r="I18" s="2"/>
      <c r="J18" s="13"/>
      <c r="K18" s="2"/>
      <c r="L18" s="2"/>
      <c r="M18" s="2"/>
      <c r="N18" s="2"/>
    </row>
    <row r="19" spans="1:14" x14ac:dyDescent="0.3">
      <c r="A19" s="2"/>
      <c r="B19" s="2"/>
      <c r="C19" s="13"/>
      <c r="D19" s="2"/>
      <c r="E19" s="2"/>
      <c r="F19" s="2"/>
      <c r="G19" s="2"/>
      <c r="H19" s="2"/>
      <c r="I19" s="2"/>
      <c r="J19" s="13"/>
      <c r="K19" s="2"/>
      <c r="L19" s="2"/>
      <c r="M19" s="2"/>
      <c r="N19" s="2"/>
    </row>
    <row r="20" spans="1:14" x14ac:dyDescent="0.3">
      <c r="A20" s="2"/>
      <c r="B20" s="2"/>
      <c r="C20" s="13"/>
      <c r="D20" s="2"/>
      <c r="E20" s="2"/>
      <c r="F20" s="2"/>
      <c r="G20" s="2"/>
      <c r="H20" s="2"/>
      <c r="I20" s="2"/>
      <c r="J20" s="13"/>
      <c r="K20" s="2"/>
      <c r="L20" s="2"/>
      <c r="M20" s="2"/>
      <c r="N20" s="2"/>
    </row>
    <row r="21" spans="1:14" x14ac:dyDescent="0.3">
      <c r="A21" s="2"/>
      <c r="B21" s="2"/>
      <c r="C21" s="13"/>
      <c r="D21" s="2"/>
      <c r="E21" s="2"/>
      <c r="F21" s="2"/>
      <c r="G21" s="2"/>
      <c r="H21" s="2"/>
      <c r="I21" s="2"/>
      <c r="J21" s="13"/>
      <c r="K21" s="2"/>
      <c r="L21" s="2"/>
      <c r="M21" s="2"/>
      <c r="N21" s="2"/>
    </row>
    <row r="22" spans="1:14" x14ac:dyDescent="0.3">
      <c r="A22" s="2"/>
      <c r="B22" s="10"/>
      <c r="C22" s="10"/>
      <c r="D22" s="10"/>
      <c r="E22" s="10"/>
      <c r="F22" s="10"/>
      <c r="G22" s="10"/>
      <c r="H22" s="2"/>
      <c r="I22" s="10"/>
      <c r="J22" s="10"/>
      <c r="K22" s="10"/>
      <c r="L22" s="10"/>
      <c r="M22" s="2"/>
      <c r="N22" s="2"/>
    </row>
    <row r="23" spans="1:14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6.8" thickBot="1" x14ac:dyDescent="0.35">
      <c r="A24" s="11"/>
      <c r="B24" s="11"/>
      <c r="C24" s="30" t="s">
        <v>33</v>
      </c>
      <c r="D24" s="30"/>
      <c r="E24" s="11"/>
      <c r="F24" s="11"/>
      <c r="G24" s="10"/>
      <c r="H24" s="11"/>
      <c r="I24" s="11"/>
      <c r="J24" s="30" t="s">
        <v>31</v>
      </c>
      <c r="K24" s="30"/>
      <c r="L24" s="11"/>
      <c r="M24" s="11"/>
      <c r="N24" s="2"/>
    </row>
    <row r="25" spans="1:14" x14ac:dyDescent="0.3">
      <c r="A25" s="19">
        <v>44013</v>
      </c>
      <c r="B25" s="2" t="s">
        <v>76</v>
      </c>
      <c r="C25" s="40">
        <v>4200</v>
      </c>
      <c r="D25" s="2"/>
      <c r="E25" s="2"/>
      <c r="F25" s="2"/>
      <c r="G25" s="2"/>
      <c r="H25" s="10"/>
      <c r="I25" s="2"/>
      <c r="J25" s="12"/>
      <c r="K25" s="15">
        <v>44013</v>
      </c>
      <c r="L25" s="2" t="s">
        <v>76</v>
      </c>
      <c r="M25" s="42">
        <v>6500</v>
      </c>
      <c r="N25" s="2"/>
    </row>
    <row r="26" spans="1:14" x14ac:dyDescent="0.3">
      <c r="A26" s="19">
        <v>44014</v>
      </c>
      <c r="B26" s="2" t="s">
        <v>77</v>
      </c>
      <c r="C26" s="41">
        <v>1500</v>
      </c>
      <c r="D26" s="2"/>
      <c r="E26" s="2"/>
      <c r="F26" s="2"/>
      <c r="G26" s="2"/>
      <c r="H26" s="2"/>
      <c r="I26" s="2"/>
      <c r="J26" s="13"/>
      <c r="K26" s="15">
        <v>44032</v>
      </c>
      <c r="L26" s="2" t="s">
        <v>82</v>
      </c>
      <c r="M26" s="10">
        <v>800</v>
      </c>
      <c r="N26" s="2"/>
    </row>
    <row r="27" spans="1:14" x14ac:dyDescent="0.3">
      <c r="A27" s="2"/>
      <c r="B27" s="2"/>
      <c r="C27" s="13"/>
      <c r="D27" s="15">
        <v>44019</v>
      </c>
      <c r="E27" s="2" t="s">
        <v>79</v>
      </c>
      <c r="F27" s="2">
        <v>150</v>
      </c>
      <c r="G27" s="2"/>
      <c r="H27" s="15">
        <v>44040</v>
      </c>
      <c r="I27" s="2" t="s">
        <v>78</v>
      </c>
      <c r="J27" s="13">
        <v>350</v>
      </c>
      <c r="K27" s="2"/>
      <c r="L27" s="2"/>
      <c r="M27" s="2"/>
      <c r="N27" s="2"/>
    </row>
    <row r="28" spans="1:14" x14ac:dyDescent="0.3">
      <c r="A28" s="2"/>
      <c r="B28" s="2"/>
      <c r="C28" s="13"/>
      <c r="D28" s="2"/>
      <c r="E28" s="2"/>
      <c r="F28" s="2"/>
      <c r="G28" s="2"/>
      <c r="H28" s="2"/>
      <c r="I28" s="2"/>
      <c r="J28" s="13"/>
      <c r="K28" s="2"/>
      <c r="L28" s="2"/>
      <c r="M28" s="2"/>
      <c r="N28" s="2"/>
    </row>
    <row r="29" spans="1:14" x14ac:dyDescent="0.3">
      <c r="A29" s="2"/>
      <c r="B29" s="2"/>
      <c r="C29" s="13"/>
      <c r="D29" s="2"/>
      <c r="E29" s="2"/>
      <c r="F29" s="2"/>
      <c r="G29" s="2"/>
      <c r="H29" s="2"/>
      <c r="I29" s="2"/>
      <c r="J29" s="13"/>
      <c r="K29" s="2"/>
      <c r="L29" s="2"/>
      <c r="M29" s="2"/>
      <c r="N29" s="2"/>
    </row>
    <row r="30" spans="1:14" x14ac:dyDescent="0.3">
      <c r="A30" s="2"/>
      <c r="B30" s="2"/>
      <c r="C30" s="13"/>
      <c r="D30" s="2"/>
      <c r="E30" s="2"/>
      <c r="F30" s="2"/>
      <c r="G30" s="2"/>
      <c r="H30" s="2"/>
      <c r="I30" s="2"/>
      <c r="J30" s="13"/>
      <c r="K30" s="2"/>
      <c r="L30" s="2"/>
      <c r="M30" s="2"/>
      <c r="N30" s="2"/>
    </row>
    <row r="31" spans="1:14" x14ac:dyDescent="0.3">
      <c r="A31" s="2"/>
      <c r="B31" s="2"/>
      <c r="C31" s="13"/>
      <c r="D31" s="2"/>
      <c r="E31" s="2"/>
      <c r="F31" s="2"/>
      <c r="G31" s="2"/>
      <c r="H31" s="2"/>
      <c r="I31" s="2"/>
      <c r="J31" s="13"/>
      <c r="K31" s="2"/>
      <c r="L31" s="2"/>
      <c r="M31" s="2"/>
      <c r="N31" s="2"/>
    </row>
    <row r="32" spans="1:14" x14ac:dyDescent="0.3">
      <c r="A32" s="2"/>
      <c r="B32" s="2"/>
      <c r="C32" s="10"/>
      <c r="D32" s="2"/>
      <c r="E32" s="2"/>
      <c r="F32" s="2"/>
      <c r="G32" s="2"/>
      <c r="H32" s="2"/>
      <c r="I32" s="2"/>
      <c r="J32" s="10"/>
      <c r="K32" s="2"/>
      <c r="L32" s="2"/>
      <c r="M32" s="2"/>
      <c r="N32" s="2"/>
    </row>
    <row r="33" spans="1:14" x14ac:dyDescent="0.3">
      <c r="A33" s="2"/>
      <c r="B33" s="10"/>
      <c r="C33" s="10"/>
      <c r="D33" s="10"/>
      <c r="E33" s="10"/>
      <c r="F33" s="10"/>
      <c r="G33" s="10"/>
      <c r="H33" s="2"/>
      <c r="I33" s="10"/>
      <c r="J33" s="10"/>
      <c r="K33" s="10"/>
      <c r="L33" s="10"/>
      <c r="M33" s="2"/>
      <c r="N33" s="2"/>
    </row>
    <row r="34" spans="1:14" ht="16.8" thickBot="1" x14ac:dyDescent="0.35">
      <c r="A34" s="11"/>
      <c r="B34" s="11"/>
      <c r="C34" s="30" t="s">
        <v>34</v>
      </c>
      <c r="D34" s="30"/>
      <c r="E34" s="11"/>
      <c r="F34" s="11"/>
      <c r="G34" s="10"/>
      <c r="H34" s="11"/>
      <c r="I34" s="11"/>
      <c r="J34" s="30" t="s">
        <v>35</v>
      </c>
      <c r="K34" s="30"/>
      <c r="L34" s="11"/>
      <c r="M34" s="11"/>
      <c r="N34" s="2"/>
    </row>
    <row r="35" spans="1:14" x14ac:dyDescent="0.3">
      <c r="A35" s="15">
        <v>44013</v>
      </c>
      <c r="B35" s="2" t="s">
        <v>76</v>
      </c>
      <c r="C35" s="40">
        <v>15600</v>
      </c>
      <c r="D35" s="2"/>
      <c r="E35" s="2"/>
      <c r="F35" s="2"/>
      <c r="G35" s="2"/>
      <c r="H35" s="19">
        <v>44013</v>
      </c>
      <c r="I35" s="2" t="s">
        <v>76</v>
      </c>
      <c r="J35" s="40">
        <v>6400</v>
      </c>
      <c r="K35" s="2"/>
      <c r="L35" s="2"/>
      <c r="M35" s="10"/>
      <c r="N35" s="2"/>
    </row>
    <row r="36" spans="1:14" x14ac:dyDescent="0.3">
      <c r="A36" s="10"/>
      <c r="B36" s="2"/>
      <c r="C36" s="13"/>
      <c r="D36" s="15">
        <v>44033</v>
      </c>
      <c r="E36" s="2" t="s">
        <v>83</v>
      </c>
      <c r="F36" s="2">
        <v>250</v>
      </c>
      <c r="G36" s="2"/>
      <c r="H36" s="15">
        <v>44030</v>
      </c>
      <c r="I36" s="2" t="s">
        <v>78</v>
      </c>
      <c r="J36" s="13">
        <v>120</v>
      </c>
      <c r="K36" s="2"/>
      <c r="L36" s="2"/>
      <c r="M36" s="10"/>
      <c r="N36" s="2"/>
    </row>
    <row r="37" spans="1:14" x14ac:dyDescent="0.3">
      <c r="A37" s="2"/>
      <c r="B37" s="2"/>
      <c r="C37" s="13"/>
      <c r="D37" s="2"/>
      <c r="E37" s="2"/>
      <c r="F37" s="2"/>
      <c r="G37" s="2"/>
      <c r="H37" s="2"/>
      <c r="I37" s="2"/>
      <c r="J37" s="13"/>
      <c r="K37" s="2"/>
      <c r="L37" s="2"/>
      <c r="M37" s="2"/>
      <c r="N37" s="2"/>
    </row>
    <row r="38" spans="1:14" x14ac:dyDescent="0.3">
      <c r="A38" s="2"/>
      <c r="B38" s="2"/>
      <c r="C38" s="13"/>
      <c r="D38" s="2"/>
      <c r="E38" s="2"/>
      <c r="F38" s="2"/>
      <c r="G38" s="2"/>
      <c r="H38" s="2"/>
      <c r="I38" s="2"/>
      <c r="J38" s="13"/>
      <c r="K38" s="2"/>
      <c r="L38" s="2"/>
      <c r="M38" s="2"/>
      <c r="N38" s="2"/>
    </row>
    <row r="39" spans="1:14" x14ac:dyDescent="0.3">
      <c r="A39" s="2"/>
      <c r="B39" s="2"/>
      <c r="C39" s="13"/>
      <c r="D39" s="2"/>
      <c r="E39" s="2"/>
      <c r="F39" s="2"/>
      <c r="G39" s="2"/>
      <c r="H39" s="2"/>
      <c r="I39" s="2"/>
      <c r="J39" s="13"/>
      <c r="K39" s="2"/>
      <c r="L39" s="2"/>
      <c r="M39" s="2"/>
      <c r="N39" s="2"/>
    </row>
    <row r="40" spans="1:14" x14ac:dyDescent="0.3">
      <c r="A40" s="2"/>
      <c r="B40" s="2"/>
      <c r="C40" s="13"/>
      <c r="D40" s="2"/>
      <c r="E40" s="2"/>
      <c r="F40" s="2"/>
      <c r="G40" s="2"/>
      <c r="H40" s="2"/>
      <c r="I40" s="2"/>
      <c r="J40" s="13"/>
      <c r="K40" s="2"/>
      <c r="L40" s="2"/>
      <c r="M40" s="2"/>
      <c r="N40" s="2"/>
    </row>
    <row r="41" spans="1:14" x14ac:dyDescent="0.3">
      <c r="A41" s="2"/>
      <c r="B41" s="2"/>
      <c r="C41" s="13"/>
      <c r="D41" s="2"/>
      <c r="E41" s="2"/>
      <c r="F41" s="2"/>
      <c r="G41" s="2"/>
      <c r="H41" s="2"/>
      <c r="I41" s="2"/>
      <c r="J41" s="13"/>
      <c r="K41" s="2"/>
      <c r="L41" s="2"/>
      <c r="M41" s="2"/>
      <c r="N41" s="2"/>
    </row>
    <row r="42" spans="1:14" x14ac:dyDescent="0.3">
      <c r="A42" s="2"/>
      <c r="B42" s="2"/>
      <c r="C42" s="10"/>
      <c r="D42" s="2"/>
      <c r="E42" s="2"/>
      <c r="F42" s="2"/>
      <c r="G42" s="2"/>
      <c r="H42" s="2"/>
      <c r="I42" s="2"/>
      <c r="J42" s="10"/>
      <c r="K42" s="2"/>
      <c r="L42" s="2"/>
      <c r="M42" s="2"/>
      <c r="N42" s="2"/>
    </row>
    <row r="43" spans="1:14" x14ac:dyDescent="0.3">
      <c r="A43" s="2"/>
      <c r="B43" s="2"/>
      <c r="C43" s="10"/>
      <c r="D43" s="2"/>
      <c r="E43" s="2"/>
      <c r="F43" s="2"/>
      <c r="G43" s="2"/>
      <c r="H43" s="2"/>
      <c r="I43" s="2"/>
      <c r="J43" s="10"/>
      <c r="K43" s="2"/>
      <c r="L43" s="2"/>
      <c r="M43" s="2"/>
      <c r="N43" s="2"/>
    </row>
    <row r="44" spans="1:14" ht="16.8" thickBot="1" x14ac:dyDescent="0.35">
      <c r="A44" s="11"/>
      <c r="B44" s="11"/>
      <c r="C44" s="30" t="s">
        <v>36</v>
      </c>
      <c r="D44" s="30"/>
      <c r="E44" s="11"/>
      <c r="F44" s="11"/>
      <c r="G44" s="10"/>
      <c r="H44" s="11"/>
      <c r="I44" s="11"/>
      <c r="J44" s="30" t="s">
        <v>37</v>
      </c>
      <c r="K44" s="30"/>
      <c r="L44" s="11"/>
      <c r="M44" s="11"/>
      <c r="N44" s="2"/>
    </row>
    <row r="45" spans="1:14" x14ac:dyDescent="0.3">
      <c r="A45" s="15">
        <v>44013</v>
      </c>
      <c r="B45" s="2" t="s">
        <v>76</v>
      </c>
      <c r="C45" s="40">
        <v>7200</v>
      </c>
      <c r="D45" s="2"/>
      <c r="E45" s="2"/>
      <c r="F45" s="2"/>
      <c r="G45" s="2"/>
      <c r="H45" s="19">
        <v>44013</v>
      </c>
      <c r="I45" s="2" t="s">
        <v>38</v>
      </c>
      <c r="J45" s="12">
        <v>400</v>
      </c>
      <c r="K45" s="2"/>
      <c r="L45" s="2"/>
      <c r="M45" s="10"/>
      <c r="N45" s="2"/>
    </row>
    <row r="46" spans="1:14" x14ac:dyDescent="0.3">
      <c r="A46" s="19">
        <v>44033</v>
      </c>
      <c r="B46" s="2" t="s">
        <v>84</v>
      </c>
      <c r="C46" s="13">
        <v>250</v>
      </c>
      <c r="D46" s="2"/>
      <c r="E46" s="2"/>
      <c r="F46" s="2"/>
      <c r="G46" s="2"/>
      <c r="H46" s="15">
        <v>44019</v>
      </c>
      <c r="I46" s="2" t="s">
        <v>33</v>
      </c>
      <c r="J46" s="13">
        <v>150</v>
      </c>
      <c r="K46" s="2"/>
      <c r="L46" s="2"/>
      <c r="M46" s="10"/>
      <c r="N46" s="2"/>
    </row>
    <row r="47" spans="1:14" x14ac:dyDescent="0.3">
      <c r="A47" s="2"/>
      <c r="B47" s="2"/>
      <c r="C47" s="13"/>
      <c r="D47" s="2"/>
      <c r="E47" s="2"/>
      <c r="F47" s="2"/>
      <c r="G47" s="2"/>
      <c r="H47" s="2"/>
      <c r="I47" s="2"/>
      <c r="J47" s="13"/>
      <c r="K47" s="2"/>
      <c r="L47" s="2"/>
      <c r="M47" s="2"/>
      <c r="N47" s="2"/>
    </row>
    <row r="48" spans="1:14" x14ac:dyDescent="0.3">
      <c r="A48" s="2"/>
      <c r="B48" s="2"/>
      <c r="C48" s="13"/>
      <c r="D48" s="2"/>
      <c r="E48" s="2"/>
      <c r="F48" s="2"/>
      <c r="G48" s="2"/>
      <c r="H48" s="2"/>
      <c r="I48" s="2"/>
      <c r="J48" s="13"/>
      <c r="K48" s="2"/>
      <c r="L48" s="2"/>
      <c r="M48" s="2"/>
      <c r="N48" s="2"/>
    </row>
    <row r="49" spans="1:14" x14ac:dyDescent="0.3">
      <c r="A49" s="2"/>
      <c r="B49" s="2"/>
      <c r="C49" s="13"/>
      <c r="D49" s="2"/>
      <c r="E49" s="2"/>
      <c r="F49" s="2"/>
      <c r="G49" s="2"/>
      <c r="H49" s="2"/>
      <c r="I49" s="2"/>
      <c r="J49" s="13"/>
      <c r="K49" s="2"/>
      <c r="L49" s="2"/>
      <c r="M49" s="2"/>
      <c r="N49" s="2"/>
    </row>
    <row r="50" spans="1:14" x14ac:dyDescent="0.3">
      <c r="A50" s="2"/>
      <c r="B50" s="2"/>
      <c r="C50" s="13"/>
      <c r="D50" s="2"/>
      <c r="E50" s="2"/>
      <c r="F50" s="2"/>
      <c r="G50" s="2"/>
      <c r="H50" s="2"/>
      <c r="I50" s="2"/>
      <c r="J50" s="13"/>
      <c r="K50" s="2"/>
      <c r="L50" s="2"/>
      <c r="M50" s="2"/>
      <c r="N50" s="2"/>
    </row>
    <row r="51" spans="1:14" x14ac:dyDescent="0.3">
      <c r="A51" s="2"/>
      <c r="B51" s="2"/>
      <c r="C51" s="13"/>
      <c r="D51" s="2"/>
      <c r="E51" s="2"/>
      <c r="F51" s="2"/>
      <c r="G51" s="2"/>
      <c r="H51" s="2"/>
      <c r="I51" s="2"/>
      <c r="J51" s="13"/>
      <c r="K51" s="2"/>
      <c r="L51" s="2"/>
      <c r="M51" s="2"/>
      <c r="N51" s="2"/>
    </row>
    <row r="52" spans="1:14" x14ac:dyDescent="0.3">
      <c r="A52" s="2"/>
      <c r="B52" s="10"/>
      <c r="C52" s="10"/>
      <c r="D52" s="10"/>
      <c r="E52" s="10"/>
      <c r="F52" s="10"/>
      <c r="G52" s="10"/>
      <c r="H52" s="2"/>
      <c r="I52" s="10"/>
      <c r="J52" s="10"/>
      <c r="K52" s="10"/>
      <c r="L52" s="10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43" t="s">
        <v>93</v>
      </c>
    </row>
    <row r="56" spans="1:14" x14ac:dyDescent="0.3">
      <c r="A56" s="2"/>
      <c r="B56" s="2"/>
      <c r="C56" s="10"/>
      <c r="D56" s="2"/>
      <c r="E56" s="2"/>
      <c r="F56" s="2"/>
      <c r="G56" s="2"/>
      <c r="H56" s="2"/>
      <c r="I56" s="2"/>
      <c r="J56" s="10"/>
      <c r="K56" s="2"/>
      <c r="L56" s="2"/>
      <c r="M56" s="2"/>
    </row>
    <row r="57" spans="1:14" ht="42" customHeight="1" thickBot="1" x14ac:dyDescent="0.35">
      <c r="A57" s="11"/>
      <c r="B57" s="11"/>
      <c r="C57" s="30" t="s">
        <v>95</v>
      </c>
      <c r="D57" s="30"/>
      <c r="E57" s="11"/>
      <c r="F57" s="11"/>
      <c r="G57" s="10"/>
      <c r="H57" s="11"/>
      <c r="I57" s="11"/>
      <c r="J57" s="48" t="s">
        <v>96</v>
      </c>
      <c r="K57" s="48"/>
      <c r="L57" s="11"/>
      <c r="M57" s="11"/>
    </row>
    <row r="58" spans="1:14" x14ac:dyDescent="0.3">
      <c r="A58" s="15">
        <v>42736</v>
      </c>
      <c r="B58" s="2" t="s">
        <v>76</v>
      </c>
      <c r="C58" s="40">
        <v>10000</v>
      </c>
      <c r="D58" s="2"/>
      <c r="E58" s="2"/>
      <c r="F58" s="2"/>
      <c r="G58" s="2"/>
      <c r="H58" s="19"/>
      <c r="I58" s="2"/>
      <c r="J58" s="12"/>
      <c r="K58" s="15">
        <v>42736</v>
      </c>
      <c r="L58" s="2" t="s">
        <v>76</v>
      </c>
      <c r="M58" s="42">
        <v>4000</v>
      </c>
    </row>
    <row r="59" spans="1:14" x14ac:dyDescent="0.3">
      <c r="A59" s="19">
        <v>43862</v>
      </c>
      <c r="B59" s="2" t="s">
        <v>81</v>
      </c>
      <c r="C59" s="41">
        <v>9000</v>
      </c>
      <c r="D59" s="2"/>
      <c r="E59" s="2"/>
      <c r="F59" s="2"/>
      <c r="G59" s="2"/>
      <c r="H59" s="15"/>
      <c r="I59" s="2"/>
      <c r="J59" s="13"/>
      <c r="K59" s="15">
        <v>44012</v>
      </c>
      <c r="L59" s="2" t="s">
        <v>97</v>
      </c>
      <c r="M59" s="42">
        <v>2000</v>
      </c>
    </row>
    <row r="60" spans="1:14" x14ac:dyDescent="0.3">
      <c r="B60" s="2"/>
      <c r="C60" s="13"/>
      <c r="D60" s="15">
        <v>44012</v>
      </c>
      <c r="E60" s="2"/>
      <c r="F60" s="2"/>
      <c r="G60" s="2"/>
      <c r="H60" s="2"/>
      <c r="I60" s="2"/>
      <c r="J60" s="13"/>
      <c r="K60" s="2"/>
      <c r="L60" s="2"/>
      <c r="M60" s="2"/>
    </row>
    <row r="61" spans="1:14" x14ac:dyDescent="0.3">
      <c r="A61" s="2"/>
      <c r="B61" s="2"/>
      <c r="C61" s="13"/>
      <c r="D61" s="2"/>
      <c r="E61" s="2"/>
      <c r="F61" s="2"/>
      <c r="G61" s="2"/>
      <c r="H61" s="2"/>
      <c r="I61" s="2"/>
      <c r="J61" s="13"/>
      <c r="K61" s="2"/>
      <c r="L61" s="2"/>
      <c r="M61" s="2"/>
    </row>
    <row r="62" spans="1:14" x14ac:dyDescent="0.3">
      <c r="A62" s="2"/>
      <c r="B62" s="2"/>
      <c r="C62" s="13"/>
      <c r="D62" s="2"/>
      <c r="E62" s="2"/>
      <c r="F62" s="2"/>
      <c r="G62" s="2"/>
      <c r="H62" s="2"/>
      <c r="I62" s="2"/>
      <c r="J62" s="13"/>
      <c r="K62" s="2"/>
      <c r="L62" s="2"/>
      <c r="M62" s="2"/>
    </row>
    <row r="63" spans="1:14" x14ac:dyDescent="0.3">
      <c r="A63" s="2"/>
      <c r="B63" s="2"/>
      <c r="C63" s="13"/>
      <c r="D63" s="2"/>
      <c r="E63" s="2"/>
      <c r="F63" s="2"/>
      <c r="G63" s="2"/>
      <c r="H63" s="2"/>
      <c r="I63" s="2"/>
      <c r="J63" s="13"/>
      <c r="K63" s="2"/>
      <c r="L63" s="2"/>
      <c r="M63" s="2"/>
    </row>
    <row r="64" spans="1:14" x14ac:dyDescent="0.3">
      <c r="A64" s="2"/>
      <c r="B64" s="2"/>
      <c r="C64" s="13"/>
      <c r="D64" s="2"/>
      <c r="E64" s="2"/>
      <c r="F64" s="2"/>
      <c r="G64" s="2"/>
      <c r="H64" s="2"/>
      <c r="I64" s="2"/>
      <c r="J64" s="13"/>
      <c r="K64" s="2"/>
      <c r="L64" s="2"/>
      <c r="M64" s="2"/>
    </row>
    <row r="65" spans="1:13" x14ac:dyDescent="0.3">
      <c r="A65" s="2"/>
      <c r="B65" s="10"/>
      <c r="C65" s="10"/>
      <c r="D65" s="10"/>
      <c r="E65" s="10"/>
      <c r="F65" s="10"/>
      <c r="G65" s="10"/>
      <c r="H65" s="2"/>
      <c r="I65" s="10"/>
      <c r="J65" s="10"/>
      <c r="K65" s="10"/>
      <c r="L65" s="10"/>
      <c r="M65" s="2"/>
    </row>
    <row r="66" spans="1:13" ht="16.8" thickBot="1" x14ac:dyDescent="0.35">
      <c r="A66" s="11"/>
      <c r="B66" s="11"/>
      <c r="C66" s="30" t="s">
        <v>98</v>
      </c>
      <c r="D66" s="30"/>
      <c r="E66" s="11"/>
      <c r="F66" s="11"/>
      <c r="G66" s="10"/>
      <c r="H66" s="11"/>
      <c r="I66" s="11"/>
      <c r="J66" s="30" t="s">
        <v>31</v>
      </c>
      <c r="K66" s="30"/>
      <c r="L66" s="11"/>
      <c r="M66" s="11"/>
    </row>
    <row r="67" spans="1:13" ht="31.2" x14ac:dyDescent="0.3">
      <c r="A67" s="15">
        <v>44012</v>
      </c>
      <c r="B67" s="49" t="s">
        <v>100</v>
      </c>
      <c r="C67" s="40">
        <v>2000</v>
      </c>
      <c r="D67" s="2"/>
      <c r="E67" s="2"/>
      <c r="F67" s="2"/>
      <c r="G67" s="2"/>
      <c r="H67" s="19"/>
      <c r="I67" s="2"/>
      <c r="J67" s="40"/>
      <c r="K67" s="15">
        <v>43862</v>
      </c>
      <c r="L67" s="2" t="s">
        <v>95</v>
      </c>
      <c r="M67" s="42">
        <v>9000</v>
      </c>
    </row>
    <row r="68" spans="1:13" x14ac:dyDescent="0.3">
      <c r="A68" s="10"/>
      <c r="B68" s="2"/>
      <c r="C68" s="13"/>
      <c r="D68" s="15"/>
      <c r="E68" s="2"/>
      <c r="F68" s="2"/>
      <c r="G68" s="2"/>
      <c r="H68" s="15"/>
      <c r="I68" s="2"/>
      <c r="J68" s="13"/>
      <c r="K68" s="2"/>
      <c r="L68" s="2"/>
      <c r="M68" s="10"/>
    </row>
    <row r="69" spans="1:13" x14ac:dyDescent="0.3">
      <c r="A69" s="2"/>
      <c r="B69" s="2"/>
      <c r="C69" s="13"/>
      <c r="D69" s="2"/>
      <c r="E69" s="2"/>
      <c r="F69" s="2"/>
      <c r="G69" s="2"/>
      <c r="H69" s="2"/>
      <c r="I69" s="2"/>
      <c r="J69" s="13"/>
      <c r="K69" s="2"/>
      <c r="L69" s="2"/>
      <c r="M69" s="2"/>
    </row>
    <row r="70" spans="1:13" x14ac:dyDescent="0.3">
      <c r="A70" s="2"/>
      <c r="B70" s="2"/>
      <c r="C70" s="13"/>
      <c r="D70" s="2"/>
      <c r="E70" s="2"/>
      <c r="F70" s="2"/>
      <c r="G70" s="2"/>
      <c r="H70" s="2"/>
      <c r="I70" s="2"/>
      <c r="J70" s="13"/>
      <c r="K70" s="2"/>
      <c r="L70" s="2"/>
      <c r="M70" s="2"/>
    </row>
    <row r="71" spans="1:13" x14ac:dyDescent="0.3">
      <c r="A71" s="2"/>
      <c r="B71" s="2"/>
      <c r="C71" s="13"/>
      <c r="D71" s="2"/>
      <c r="E71" s="2"/>
      <c r="F71" s="2"/>
      <c r="G71" s="2"/>
      <c r="H71" s="2"/>
      <c r="I71" s="2"/>
      <c r="J71" s="13"/>
      <c r="K71" s="2"/>
      <c r="L71" s="2"/>
      <c r="M71" s="2"/>
    </row>
    <row r="72" spans="1:13" x14ac:dyDescent="0.3">
      <c r="A72" s="2"/>
      <c r="B72" s="2"/>
      <c r="C72" s="13"/>
      <c r="D72" s="2"/>
      <c r="E72" s="2"/>
      <c r="F72" s="2"/>
      <c r="G72" s="2"/>
      <c r="H72" s="2"/>
      <c r="I72" s="2"/>
      <c r="J72" s="13"/>
      <c r="K72" s="2"/>
      <c r="L72" s="2"/>
      <c r="M72" s="2"/>
    </row>
    <row r="73" spans="1:13" x14ac:dyDescent="0.3">
      <c r="A73" s="2"/>
      <c r="B73" s="2"/>
      <c r="C73" s="13"/>
      <c r="D73" s="2"/>
      <c r="E73" s="2"/>
      <c r="F73" s="2"/>
      <c r="G73" s="2"/>
      <c r="H73" s="2"/>
      <c r="I73" s="2"/>
      <c r="J73" s="13"/>
      <c r="K73" s="2"/>
      <c r="L73" s="2"/>
      <c r="M73" s="2"/>
    </row>
    <row r="74" spans="1:13" x14ac:dyDescent="0.3">
      <c r="A74" s="2"/>
      <c r="B74" s="2"/>
      <c r="C74" s="10"/>
      <c r="D74" s="2"/>
      <c r="E74" s="2"/>
      <c r="F74" s="2"/>
      <c r="G74" s="2"/>
      <c r="H74" s="2"/>
      <c r="I74" s="2"/>
      <c r="J74" s="10"/>
      <c r="K74" s="2"/>
      <c r="L74" s="2"/>
      <c r="M74" s="2"/>
    </row>
    <row r="75" spans="1:13" x14ac:dyDescent="0.3">
      <c r="A75" s="2"/>
      <c r="B75" s="2"/>
      <c r="C75" s="10"/>
      <c r="D75" s="2"/>
      <c r="E75" s="2"/>
      <c r="F75" s="2"/>
      <c r="G75" s="2"/>
      <c r="H75" s="2"/>
      <c r="I75" s="2"/>
      <c r="J75" s="10"/>
      <c r="K75" s="2"/>
      <c r="L75" s="2"/>
      <c r="M75" s="2"/>
    </row>
    <row r="76" spans="1:13" ht="16.8" thickBot="1" x14ac:dyDescent="0.35">
      <c r="A76" s="11"/>
      <c r="B76" s="11"/>
      <c r="C76" s="30" t="s">
        <v>99</v>
      </c>
      <c r="D76" s="30"/>
      <c r="E76" s="11"/>
      <c r="F76" s="11"/>
      <c r="G76" s="10"/>
      <c r="H76" s="11"/>
      <c r="I76" s="11"/>
      <c r="J76" s="30" t="s">
        <v>28</v>
      </c>
      <c r="K76" s="30"/>
      <c r="L76" s="11"/>
      <c r="M76" s="11"/>
    </row>
    <row r="77" spans="1:13" x14ac:dyDescent="0.3">
      <c r="A77" s="15"/>
      <c r="B77" s="2"/>
      <c r="C77" s="40"/>
      <c r="D77" s="2"/>
      <c r="E77" s="2"/>
      <c r="F77" s="2"/>
      <c r="G77" s="2"/>
      <c r="H77" s="19">
        <v>44012</v>
      </c>
      <c r="I77" s="2"/>
      <c r="J77" s="40">
        <v>2000</v>
      </c>
      <c r="K77" s="2"/>
      <c r="L77" s="2"/>
      <c r="M77" s="10"/>
    </row>
    <row r="78" spans="1:13" x14ac:dyDescent="0.3">
      <c r="A78" s="19"/>
      <c r="B78" s="2"/>
      <c r="C78" s="13"/>
      <c r="D78" s="2"/>
      <c r="E78" s="2"/>
      <c r="F78" s="2"/>
      <c r="G78" s="2"/>
      <c r="H78" s="15"/>
      <c r="I78" s="2"/>
      <c r="J78" s="13"/>
      <c r="K78" s="2"/>
      <c r="L78" s="2"/>
      <c r="M78" s="10"/>
    </row>
    <row r="79" spans="1:13" x14ac:dyDescent="0.3">
      <c r="A79" s="2"/>
      <c r="B79" s="2"/>
      <c r="C79" s="13"/>
      <c r="D79" s="2"/>
      <c r="E79" s="2"/>
      <c r="F79" s="2"/>
      <c r="G79" s="2"/>
      <c r="H79" s="2"/>
      <c r="I79" s="2"/>
      <c r="J79" s="13"/>
      <c r="K79" s="2"/>
      <c r="L79" s="2"/>
      <c r="M79" s="2"/>
    </row>
    <row r="80" spans="1:13" x14ac:dyDescent="0.3">
      <c r="A80" s="2"/>
      <c r="B80" s="2"/>
      <c r="C80" s="13"/>
      <c r="D80" s="2"/>
      <c r="E80" s="2"/>
      <c r="F80" s="2"/>
      <c r="G80" s="2"/>
      <c r="H80" s="2"/>
      <c r="I80" s="2"/>
      <c r="J80" s="13"/>
      <c r="K80" s="2"/>
      <c r="L80" s="2"/>
      <c r="M80" s="2"/>
    </row>
    <row r="81" spans="1:13" x14ac:dyDescent="0.3">
      <c r="A81" s="2"/>
      <c r="B81" s="2"/>
      <c r="C81" s="13"/>
      <c r="D81" s="2"/>
      <c r="E81" s="2"/>
      <c r="F81" s="2"/>
      <c r="G81" s="2"/>
      <c r="H81" s="2"/>
      <c r="I81" s="2"/>
      <c r="J81" s="13"/>
      <c r="K81" s="2"/>
      <c r="L81" s="2"/>
      <c r="M81" s="2"/>
    </row>
    <row r="82" spans="1:13" x14ac:dyDescent="0.3">
      <c r="A82" s="2"/>
      <c r="B82" s="2"/>
      <c r="C82" s="13"/>
      <c r="D82" s="2"/>
      <c r="E82" s="2"/>
      <c r="F82" s="2"/>
      <c r="G82" s="2"/>
      <c r="H82" s="2"/>
      <c r="I82" s="2"/>
      <c r="J82" s="13"/>
      <c r="K82" s="2"/>
      <c r="L82" s="2"/>
      <c r="M82" s="2"/>
    </row>
    <row r="83" spans="1:13" x14ac:dyDescent="0.3">
      <c r="A83" s="2"/>
      <c r="B83" s="2"/>
      <c r="C83" s="13"/>
      <c r="D83" s="2"/>
      <c r="E83" s="2"/>
      <c r="F83" s="2"/>
      <c r="G83" s="2"/>
      <c r="H83" s="2"/>
      <c r="I83" s="2"/>
      <c r="J83" s="13"/>
      <c r="K83" s="2"/>
      <c r="L83" s="2"/>
      <c r="M83" s="2"/>
    </row>
  </sheetData>
  <mergeCells count="16">
    <mergeCell ref="C66:D66"/>
    <mergeCell ref="J66:K66"/>
    <mergeCell ref="C76:D76"/>
    <mergeCell ref="J76:K76"/>
    <mergeCell ref="C4:D4"/>
    <mergeCell ref="J4:K4"/>
    <mergeCell ref="C14:D14"/>
    <mergeCell ref="J14:K14"/>
    <mergeCell ref="C57:D57"/>
    <mergeCell ref="J57:K57"/>
    <mergeCell ref="C24:D24"/>
    <mergeCell ref="J24:K24"/>
    <mergeCell ref="C34:D34"/>
    <mergeCell ref="J34:K34"/>
    <mergeCell ref="C44:D44"/>
    <mergeCell ref="J44:K44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1</vt:lpstr>
      <vt:lpstr>Scenario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Research</cp:lastModifiedBy>
  <cp:lastPrinted>2020-11-28T05:26:05Z</cp:lastPrinted>
  <dcterms:created xsi:type="dcterms:W3CDTF">2020-11-19T08:06:50Z</dcterms:created>
  <dcterms:modified xsi:type="dcterms:W3CDTF">2020-11-28T08:03:14Z</dcterms:modified>
</cp:coreProperties>
</file>